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3820" windowHeight="11160" firstSheet="2" activeTab="8"/>
  </bookViews>
  <sheets>
    <sheet name="Qtr1" sheetId="1" r:id="rId1"/>
    <sheet name="Qtr2" sheetId="2" r:id="rId2"/>
    <sheet name="Qtr3" sheetId="3" r:id="rId3"/>
    <sheet name="Qtr4" sheetId="4" r:id="rId4"/>
    <sheet name="Reconciliation" sheetId="5" r:id="rId5"/>
    <sheet name="Budget vs Actual" sheetId="6" r:id="rId6"/>
    <sheet name=" Defib &amp; Fireworks 3981" sheetId="7" r:id="rId7"/>
    <sheet name="Income" sheetId="13" r:id="rId8"/>
    <sheet name="Receipts" sheetId="9" r:id="rId9"/>
    <sheet name="Reserve 7818 (OldFireworks) " sheetId="10" r:id="rId10"/>
    <sheet name="Lottery" sheetId="12" r:id="rId11"/>
  </sheets>
  <definedNames>
    <definedName name="_xlnm.Print_Area" localSheetId="6">' Defib &amp; Fireworks 3981'!$A$1:$Y$58</definedName>
    <definedName name="_xlnm.Print_Area" localSheetId="1">'Qtr2'!$A$1:$Q$59</definedName>
    <definedName name="_xlnm.Print_Area" localSheetId="2">'Qtr3'!$A$1:$Q$68</definedName>
    <definedName name="_xlnm.Print_Area" localSheetId="8">Receipts!$A$1:$F$29</definedName>
  </definedNames>
  <calcPr calcId="125725"/>
</workbook>
</file>

<file path=xl/calcChain.xml><?xml version="1.0" encoding="utf-8"?>
<calcChain xmlns="http://schemas.openxmlformats.org/spreadsheetml/2006/main">
  <c r="C14" i="6"/>
  <c r="N24"/>
  <c r="M22"/>
  <c r="E24"/>
  <c r="B24"/>
  <c r="G23"/>
  <c r="F23"/>
  <c r="E23"/>
  <c r="D23"/>
  <c r="C23"/>
  <c r="B23"/>
  <c r="H23"/>
  <c r="U6" i="13"/>
  <c r="U26"/>
  <c r="U7"/>
  <c r="U19"/>
  <c r="U18"/>
  <c r="P34" i="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N52" i="3"/>
  <c r="M52"/>
  <c r="L52"/>
  <c r="K52"/>
  <c r="J52"/>
  <c r="I52"/>
  <c r="H52"/>
  <c r="G52"/>
  <c r="F52"/>
  <c r="E52"/>
  <c r="D52"/>
  <c r="C52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P22" i="2"/>
  <c r="P21"/>
  <c r="E25" i="4"/>
  <c r="N23" i="6" l="1"/>
  <c r="M23"/>
  <c r="E24" i="4"/>
  <c r="E14"/>
  <c r="E9"/>
  <c r="E20"/>
  <c r="U18" i="7"/>
  <c r="U19" s="1"/>
  <c r="U17"/>
  <c r="U13"/>
  <c r="U12"/>
  <c r="U11"/>
  <c r="U10"/>
  <c r="E14"/>
  <c r="P51" i="3"/>
  <c r="P50"/>
  <c r="E51"/>
  <c r="E50"/>
  <c r="E49"/>
  <c r="E45"/>
  <c r="E46"/>
  <c r="E47"/>
  <c r="E48"/>
  <c r="E43"/>
  <c r="E44"/>
  <c r="E42"/>
  <c r="E41"/>
  <c r="E40"/>
  <c r="E39"/>
  <c r="E38"/>
  <c r="E24" l="1"/>
  <c r="C15" i="5" l="1"/>
  <c r="C18"/>
  <c r="H17"/>
  <c r="H18"/>
  <c r="Q41" i="1"/>
  <c r="C4" i="5"/>
  <c r="C5" s="1"/>
  <c r="H60" i="1"/>
  <c r="E28" i="4"/>
  <c r="E27"/>
  <c r="E26"/>
  <c r="E30" i="3"/>
  <c r="P27" i="1"/>
  <c r="P32"/>
  <c r="P31"/>
  <c r="P30"/>
  <c r="P29"/>
  <c r="P28"/>
  <c r="U3" i="13"/>
  <c r="U5"/>
  <c r="U8"/>
  <c r="U9"/>
  <c r="U10"/>
  <c r="U11"/>
  <c r="U12"/>
  <c r="U13"/>
  <c r="U14"/>
  <c r="U15"/>
  <c r="U16"/>
  <c r="U17"/>
  <c r="U20"/>
  <c r="U21"/>
  <c r="U22"/>
  <c r="U23"/>
  <c r="U24"/>
  <c r="U25"/>
  <c r="U27"/>
  <c r="U28"/>
  <c r="U29"/>
  <c r="U30"/>
  <c r="U31"/>
  <c r="U32"/>
  <c r="U33"/>
  <c r="U34"/>
  <c r="U35"/>
  <c r="U36"/>
  <c r="U37"/>
  <c r="D40"/>
  <c r="I40"/>
  <c r="N40"/>
  <c r="S40"/>
  <c r="E16" i="3"/>
  <c r="E12" i="4"/>
  <c r="E11"/>
  <c r="E10"/>
  <c r="E37" i="10"/>
  <c r="E38" s="1"/>
  <c r="E39" s="1"/>
  <c r="E40" s="1"/>
  <c r="E41" s="1"/>
  <c r="E42" s="1"/>
  <c r="E36"/>
  <c r="E35" i="1"/>
  <c r="E34"/>
  <c r="E33"/>
  <c r="E32"/>
  <c r="E31"/>
  <c r="E30"/>
  <c r="E29"/>
  <c r="E28"/>
  <c r="E27"/>
  <c r="E16"/>
  <c r="E8" i="2"/>
  <c r="E9"/>
  <c r="I4" i="6"/>
  <c r="E19" i="4"/>
  <c r="E21" i="10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12" i="7"/>
  <c r="E13" s="1"/>
  <c r="E16" s="1"/>
  <c r="E17" s="1"/>
  <c r="E18" s="1"/>
  <c r="E19" s="1"/>
  <c r="E20" s="1"/>
  <c r="E21" s="1"/>
  <c r="E11"/>
  <c r="O20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19"/>
  <c r="E31" i="3"/>
  <c r="E34"/>
  <c r="E13" i="4"/>
  <c r="E8"/>
  <c r="E7"/>
  <c r="E6"/>
  <c r="E5"/>
  <c r="E3"/>
  <c r="H51"/>
  <c r="E15" i="3"/>
  <c r="P22" i="1"/>
  <c r="P21"/>
  <c r="P20"/>
  <c r="P19"/>
  <c r="P18"/>
  <c r="P17"/>
  <c r="E22"/>
  <c r="E21"/>
  <c r="P4" i="2"/>
  <c r="P3"/>
  <c r="E4"/>
  <c r="E3"/>
  <c r="E3" i="3"/>
  <c r="E22" i="2"/>
  <c r="H20" i="5" l="1"/>
  <c r="U39" i="13"/>
  <c r="U40"/>
  <c r="N35" i="4"/>
  <c r="M35"/>
  <c r="L35"/>
  <c r="K35"/>
  <c r="G17" i="6" s="1"/>
  <c r="G19" s="1"/>
  <c r="J35" i="4"/>
  <c r="F17" i="6" s="1"/>
  <c r="F19" s="1"/>
  <c r="I35" i="4"/>
  <c r="E17" i="6" s="1"/>
  <c r="E19" s="1"/>
  <c r="H35" i="4"/>
  <c r="D17" i="6" s="1"/>
  <c r="D19" s="1"/>
  <c r="G35" i="4"/>
  <c r="C17" i="6" s="1"/>
  <c r="C19" s="1"/>
  <c r="F35" i="4"/>
  <c r="B17" i="6" s="1"/>
  <c r="B19" s="1"/>
  <c r="D35" i="4"/>
  <c r="C35"/>
  <c r="E18"/>
  <c r="H17" i="6" l="1"/>
  <c r="H19" s="1"/>
  <c r="E3" i="10" l="1"/>
  <c r="E4" s="1"/>
  <c r="E5" s="1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P11" i="2"/>
  <c r="P7"/>
  <c r="P6"/>
  <c r="E11"/>
  <c r="U4" i="7"/>
  <c r="U5" s="1"/>
  <c r="N38" i="1"/>
  <c r="L2" i="6" s="1"/>
  <c r="M38" i="1"/>
  <c r="L38"/>
  <c r="K38"/>
  <c r="J38"/>
  <c r="I38"/>
  <c r="H38"/>
  <c r="G38"/>
  <c r="F38"/>
  <c r="D38"/>
  <c r="C38"/>
  <c r="H39" i="5"/>
  <c r="E33" i="3"/>
  <c r="E3" i="7"/>
  <c r="E4" s="1"/>
  <c r="E5" s="1"/>
  <c r="E6" s="1"/>
  <c r="E7" s="1"/>
  <c r="E8" s="1"/>
  <c r="E9" s="1"/>
  <c r="E10" s="1"/>
  <c r="E28" i="3"/>
  <c r="E30" i="4"/>
  <c r="E31"/>
  <c r="E32"/>
  <c r="E33"/>
  <c r="E34"/>
  <c r="L17" i="6"/>
  <c r="P23" i="2"/>
  <c r="P24"/>
  <c r="P25"/>
  <c r="P26"/>
  <c r="P27"/>
  <c r="P28"/>
  <c r="P29"/>
  <c r="P30"/>
  <c r="P31"/>
  <c r="P32"/>
  <c r="P33"/>
  <c r="P34"/>
  <c r="P35"/>
  <c r="P36"/>
  <c r="P37"/>
  <c r="N38"/>
  <c r="L7" i="6" s="1"/>
  <c r="L9" s="1"/>
  <c r="M38" i="2"/>
  <c r="L38"/>
  <c r="H7" i="6" s="1"/>
  <c r="K38" i="2"/>
  <c r="G7" i="6" s="1"/>
  <c r="J38" i="2"/>
  <c r="F7" i="6" s="1"/>
  <c r="I38" i="2"/>
  <c r="E7" i="6" s="1"/>
  <c r="H38" i="2"/>
  <c r="D7" i="6" s="1"/>
  <c r="G38" i="2"/>
  <c r="C7" i="6" s="1"/>
  <c r="F38" i="2"/>
  <c r="B7" i="6" s="1"/>
  <c r="D38" i="2"/>
  <c r="C38"/>
  <c r="E6"/>
  <c r="E23"/>
  <c r="E37"/>
  <c r="E35"/>
  <c r="E32"/>
  <c r="E29"/>
  <c r="E26"/>
  <c r="E20"/>
  <c r="E24"/>
  <c r="E25"/>
  <c r="E27"/>
  <c r="E28"/>
  <c r="E30"/>
  <c r="E31"/>
  <c r="E33"/>
  <c r="E34"/>
  <c r="E36"/>
  <c r="P23" i="1"/>
  <c r="P24"/>
  <c r="P25"/>
  <c r="P26"/>
  <c r="P33"/>
  <c r="P34"/>
  <c r="P35"/>
  <c r="P36"/>
  <c r="P37"/>
  <c r="E36"/>
  <c r="E37"/>
  <c r="E29" i="4"/>
  <c r="C68" i="3"/>
  <c r="L19" i="6" l="1"/>
  <c r="U7" i="7"/>
  <c r="U8" s="1"/>
  <c r="U9" s="1"/>
  <c r="U14" s="1"/>
  <c r="U15" s="1"/>
  <c r="U16" s="1"/>
  <c r="G9" i="6"/>
  <c r="F9"/>
  <c r="E9"/>
  <c r="D9"/>
  <c r="H9"/>
  <c r="I19"/>
  <c r="C9"/>
  <c r="H46" i="5"/>
  <c r="H58" i="2"/>
  <c r="H68" i="3"/>
  <c r="I9" i="6" l="1"/>
  <c r="B9"/>
  <c r="E54" i="1"/>
  <c r="E53"/>
  <c r="E52"/>
  <c r="E51"/>
  <c r="E50"/>
  <c r="H28" i="5"/>
  <c r="H6"/>
  <c r="C37"/>
  <c r="C51" i="4"/>
  <c r="H40" i="5" s="1"/>
  <c r="H42" s="1"/>
  <c r="C49"/>
  <c r="J17" i="6" s="1"/>
  <c r="N17" s="1"/>
  <c r="E23" i="4"/>
  <c r="E22"/>
  <c r="E21"/>
  <c r="E17"/>
  <c r="E16"/>
  <c r="E15"/>
  <c r="F68" i="3"/>
  <c r="G12" i="6"/>
  <c r="C12"/>
  <c r="C48" i="5"/>
  <c r="J12" i="6" s="1"/>
  <c r="Q51" i="3"/>
  <c r="E37"/>
  <c r="E36"/>
  <c r="E35"/>
  <c r="E32"/>
  <c r="E29"/>
  <c r="E27"/>
  <c r="E26"/>
  <c r="E25"/>
  <c r="E23"/>
  <c r="E22"/>
  <c r="E21"/>
  <c r="E20"/>
  <c r="E19"/>
  <c r="E18"/>
  <c r="E17"/>
  <c r="E14"/>
  <c r="E13"/>
  <c r="E12"/>
  <c r="E11"/>
  <c r="E10"/>
  <c r="E9"/>
  <c r="E8"/>
  <c r="E7"/>
  <c r="E6"/>
  <c r="E5"/>
  <c r="E4"/>
  <c r="Q41" i="2"/>
  <c r="C47" i="5"/>
  <c r="J7" i="6" s="1"/>
  <c r="E21" i="2"/>
  <c r="P20"/>
  <c r="P19"/>
  <c r="E19"/>
  <c r="P18"/>
  <c r="E18"/>
  <c r="P17"/>
  <c r="E17"/>
  <c r="P16"/>
  <c r="E16"/>
  <c r="P15"/>
  <c r="E15"/>
  <c r="P14"/>
  <c r="E14"/>
  <c r="P13"/>
  <c r="E13"/>
  <c r="P12"/>
  <c r="P10"/>
  <c r="E10"/>
  <c r="P9"/>
  <c r="P8"/>
  <c r="E7"/>
  <c r="P5"/>
  <c r="E5"/>
  <c r="E49" i="1"/>
  <c r="H2" i="6"/>
  <c r="G2"/>
  <c r="F2"/>
  <c r="E2"/>
  <c r="D2"/>
  <c r="C2"/>
  <c r="B2"/>
  <c r="C46" i="5"/>
  <c r="J2" i="6" s="1"/>
  <c r="E26" i="1"/>
  <c r="E25"/>
  <c r="E24"/>
  <c r="E23"/>
  <c r="E20"/>
  <c r="E19"/>
  <c r="E18"/>
  <c r="E17"/>
  <c r="P16"/>
  <c r="P15"/>
  <c r="E15"/>
  <c r="P14"/>
  <c r="E14"/>
  <c r="P13"/>
  <c r="E13"/>
  <c r="P12"/>
  <c r="E12"/>
  <c r="P11"/>
  <c r="E11"/>
  <c r="P10"/>
  <c r="E10"/>
  <c r="P9"/>
  <c r="E9"/>
  <c r="P8"/>
  <c r="E8"/>
  <c r="P7"/>
  <c r="E7"/>
  <c r="P6"/>
  <c r="E6"/>
  <c r="P5"/>
  <c r="E5"/>
  <c r="P4"/>
  <c r="E4"/>
  <c r="P3"/>
  <c r="Q3" s="1"/>
  <c r="E3"/>
  <c r="P52" i="3" l="1"/>
  <c r="C22" i="6"/>
  <c r="G22"/>
  <c r="N2"/>
  <c r="N7"/>
  <c r="J22"/>
  <c r="E38" i="1"/>
  <c r="C7" i="5" s="1"/>
  <c r="E35" i="4"/>
  <c r="C40" i="5" s="1"/>
  <c r="E12" i="6"/>
  <c r="E14" s="1"/>
  <c r="D12"/>
  <c r="D14" s="1"/>
  <c r="H12"/>
  <c r="H22" s="1"/>
  <c r="B12"/>
  <c r="F12"/>
  <c r="F14" s="1"/>
  <c r="L12"/>
  <c r="L22" s="1"/>
  <c r="L24" s="1"/>
  <c r="H4"/>
  <c r="C4"/>
  <c r="G4"/>
  <c r="F4"/>
  <c r="G14"/>
  <c r="N53" i="3"/>
  <c r="Q4" i="1"/>
  <c r="Q5" s="1"/>
  <c r="Q6" s="1"/>
  <c r="Q7" s="1"/>
  <c r="Q8" s="1"/>
  <c r="Q9" s="1"/>
  <c r="Q10" s="1"/>
  <c r="Q11" s="1"/>
  <c r="Q12" s="1"/>
  <c r="Q13" s="1"/>
  <c r="Q14" s="1"/>
  <c r="Q15" s="1"/>
  <c r="Q16" s="1"/>
  <c r="O3" i="7"/>
  <c r="O4" s="1"/>
  <c r="O5" s="1"/>
  <c r="O6" s="1"/>
  <c r="O7" s="1"/>
  <c r="O8" s="1"/>
  <c r="O9" s="1"/>
  <c r="O10" s="1"/>
  <c r="O11" s="1"/>
  <c r="O12" s="1"/>
  <c r="O13" s="1"/>
  <c r="O14" s="1"/>
  <c r="O15" s="1"/>
  <c r="O16" s="1"/>
  <c r="O17" s="1"/>
  <c r="O18" s="1"/>
  <c r="O34" s="1"/>
  <c r="O35" s="1"/>
  <c r="O36" s="1"/>
  <c r="O37" s="1"/>
  <c r="O38" s="1"/>
  <c r="O39" s="1"/>
  <c r="O40" s="1"/>
  <c r="E38" i="2"/>
  <c r="Q38" i="4"/>
  <c r="C26" i="5"/>
  <c r="H29"/>
  <c r="H31" s="1"/>
  <c r="C36" s="1"/>
  <c r="C38" s="1"/>
  <c r="C29"/>
  <c r="N39" i="2"/>
  <c r="B4" i="6"/>
  <c r="C50" i="5"/>
  <c r="E55" i="1"/>
  <c r="H7" i="5" s="1"/>
  <c r="H9" s="1"/>
  <c r="N39" i="1"/>
  <c r="E4" i="6"/>
  <c r="D4"/>
  <c r="L4"/>
  <c r="B22" l="1"/>
  <c r="B14"/>
  <c r="E22"/>
  <c r="F22"/>
  <c r="F24" s="1"/>
  <c r="D22"/>
  <c r="D24" s="1"/>
  <c r="H47" i="5"/>
  <c r="N12" i="6"/>
  <c r="N22" s="1"/>
  <c r="H24"/>
  <c r="C24"/>
  <c r="H48" i="5"/>
  <c r="H14" i="6"/>
  <c r="L14"/>
  <c r="I14"/>
  <c r="O41" i="7"/>
  <c r="O42" s="1"/>
  <c r="O43" s="1"/>
  <c r="O44" s="1"/>
  <c r="O45" s="1"/>
  <c r="O46" s="1"/>
  <c r="O47" s="1"/>
  <c r="O48" s="1"/>
  <c r="O49" s="1"/>
  <c r="O50" s="1"/>
  <c r="O51" s="1"/>
  <c r="O52" s="1"/>
  <c r="O53" s="1"/>
  <c r="E55" s="1"/>
  <c r="G24" i="6"/>
  <c r="Q17" i="1"/>
  <c r="Q18" s="1"/>
  <c r="Q19" s="1"/>
  <c r="Q20" s="1"/>
  <c r="Q21" s="1"/>
  <c r="Q22" s="1"/>
  <c r="Q23" s="1"/>
  <c r="Q24" s="1"/>
  <c r="Q25" s="1"/>
  <c r="Q26" s="1"/>
  <c r="Q27" s="1"/>
  <c r="Q28" s="1"/>
  <c r="C42" i="5"/>
  <c r="G56"/>
  <c r="C14"/>
  <c r="C16" s="1"/>
  <c r="C20" s="1"/>
  <c r="C58" i="2"/>
  <c r="C9" i="5"/>
  <c r="Q29" i="1" l="1"/>
  <c r="Q30" s="1"/>
  <c r="Q31" s="1"/>
  <c r="H49" i="5"/>
  <c r="Q32" i="1" l="1"/>
  <c r="Q33" s="1"/>
  <c r="Q34" s="1"/>
  <c r="C25" i="5"/>
  <c r="C27" s="1"/>
  <c r="C31" s="1"/>
  <c r="Q35" i="1" l="1"/>
  <c r="Q36" s="1"/>
  <c r="Q37" s="1"/>
  <c r="Q40" s="1"/>
  <c r="Q42" s="1"/>
  <c r="Q2" i="2" s="1"/>
  <c r="Q3" s="1"/>
  <c r="Q4" s="1"/>
  <c r="Q5" s="1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E22" i="7"/>
  <c r="E23" s="1"/>
  <c r="Q23" i="2" l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40" s="1"/>
  <c r="Q42" s="1"/>
  <c r="Q2" i="3" s="1"/>
  <c r="Q3" s="1"/>
  <c r="Q4" s="1"/>
  <c r="Q5" s="1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E24" i="7"/>
  <c r="E25" s="1"/>
  <c r="Q38" i="3" l="1"/>
  <c r="Q39" s="1"/>
  <c r="Q40" s="1"/>
  <c r="Q41" s="1"/>
  <c r="Q42" s="1"/>
  <c r="Q43" s="1"/>
  <c r="Q44" s="1"/>
  <c r="Q45" s="1"/>
  <c r="Q46" s="1"/>
  <c r="Q47" s="1"/>
  <c r="Q48" s="1"/>
  <c r="Q49" s="1"/>
  <c r="Q50" s="1"/>
  <c r="Q52" s="1"/>
  <c r="Q2" i="4" s="1"/>
  <c r="Q3" s="1"/>
  <c r="Q4" s="1"/>
  <c r="Q5" s="1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E26" i="7"/>
  <c r="E27" s="1"/>
  <c r="Q37" i="4" l="1"/>
  <c r="Q39" s="1"/>
  <c r="E28" i="7"/>
  <c r="E29" s="1"/>
  <c r="E30" l="1"/>
  <c r="E31" s="1"/>
  <c r="E32" l="1"/>
  <c r="E33" s="1"/>
  <c r="E34" l="1"/>
  <c r="E35" s="1"/>
  <c r="E36" l="1"/>
  <c r="E37" s="1"/>
  <c r="E38" l="1"/>
  <c r="E39" s="1"/>
  <c r="E40" l="1"/>
  <c r="E41" s="1"/>
  <c r="E42" s="1"/>
  <c r="E43" s="1"/>
  <c r="E44" l="1"/>
  <c r="E45" s="1"/>
  <c r="E46" l="1"/>
  <c r="E47" s="1"/>
  <c r="E48" l="1"/>
  <c r="E49" s="1"/>
  <c r="E50" l="1"/>
  <c r="E51" s="1"/>
  <c r="E52" l="1"/>
  <c r="E53" l="1"/>
  <c r="E54" s="1"/>
  <c r="U20"/>
  <c r="U2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U45" s="1"/>
  <c r="U46" s="1"/>
  <c r="U47" s="1"/>
  <c r="U48" s="1"/>
  <c r="U49" s="1"/>
  <c r="U50" s="1"/>
  <c r="U51" s="1"/>
  <c r="U52" s="1"/>
  <c r="U53" s="1"/>
  <c r="E56" s="1"/>
  <c r="E57" l="1"/>
</calcChain>
</file>

<file path=xl/sharedStrings.xml><?xml version="1.0" encoding="utf-8"?>
<sst xmlns="http://schemas.openxmlformats.org/spreadsheetml/2006/main" count="737" uniqueCount="508">
  <si>
    <t>Chq No</t>
  </si>
  <si>
    <t>Date</t>
  </si>
  <si>
    <t>Nett</t>
  </si>
  <si>
    <t>Vat</t>
  </si>
  <si>
    <t>Gross</t>
  </si>
  <si>
    <t>Audit/Admin Office/Training</t>
  </si>
  <si>
    <t>Sundry/ Community</t>
  </si>
  <si>
    <t>Defibs, Projects, Fireworks  accs 3981 &amp; 7818</t>
  </si>
  <si>
    <t>Explanation</t>
  </si>
  <si>
    <t>Payments</t>
  </si>
  <si>
    <t>Balance in bank carried forward</t>
  </si>
  <si>
    <t>Total</t>
  </si>
  <si>
    <t>Plus Income</t>
  </si>
  <si>
    <t>Unpresented chqs</t>
  </si>
  <si>
    <t>Income</t>
  </si>
  <si>
    <t>End of Qtr Total</t>
  </si>
  <si>
    <t>Amount</t>
  </si>
  <si>
    <t>From</t>
  </si>
  <si>
    <t>DCC Precept</t>
  </si>
  <si>
    <t>VAT</t>
  </si>
  <si>
    <t>Audit/Admin        Office/Training</t>
  </si>
  <si>
    <t>Cap Expenditure Assets</t>
  </si>
  <si>
    <t>Sundry / Community</t>
  </si>
  <si>
    <t>Defibs, Projects, Fireworks accounts 7818 &amp; 3981</t>
  </si>
  <si>
    <t>Balance in bank             carried forward</t>
  </si>
  <si>
    <t>Audit/Admin          Office/Training</t>
  </si>
  <si>
    <t xml:space="preserve"> Sundry / Community </t>
  </si>
  <si>
    <t>Defibs, Projects, Fireworks 7818 &amp; 3981</t>
  </si>
  <si>
    <t>Audit/Admin  Office/Training</t>
  </si>
  <si>
    <t xml:space="preserve">Cap Expenditure Assets </t>
  </si>
  <si>
    <t>Defibs &amp; Projects &amp; Fireworks 7818 &amp;3981</t>
  </si>
  <si>
    <t>Cash Book</t>
  </si>
  <si>
    <t>Bank Balance</t>
  </si>
  <si>
    <t>Balance B/F</t>
  </si>
  <si>
    <t>Main Community 8680</t>
  </si>
  <si>
    <t>Fireworks 7818</t>
  </si>
  <si>
    <t>Less Expenses</t>
  </si>
  <si>
    <t>Less Unpresented cheques</t>
  </si>
  <si>
    <t>Less Unpresented cheques 8680</t>
  </si>
  <si>
    <t>Debtors</t>
  </si>
  <si>
    <t>Annual Reconciliation</t>
  </si>
  <si>
    <t>Qtr 1</t>
  </si>
  <si>
    <t>Qtr 2</t>
  </si>
  <si>
    <t>Qtr 3</t>
  </si>
  <si>
    <t>Qtr 4</t>
  </si>
  <si>
    <t>Responsible Financial Officer</t>
  </si>
  <si>
    <t>Chairman</t>
  </si>
  <si>
    <t>Qtr 1 Actual</t>
  </si>
  <si>
    <t>Qtr 1 Budget</t>
  </si>
  <si>
    <t>Variance</t>
  </si>
  <si>
    <t>Qtr 2 Actual</t>
  </si>
  <si>
    <t>Qtr 2 Budget</t>
  </si>
  <si>
    <t>Qtr 3 Actual</t>
  </si>
  <si>
    <t>Qtr 3 Budget</t>
  </si>
  <si>
    <t>Qtr 4 Actual</t>
  </si>
  <si>
    <t>Qtr 4 Budget</t>
  </si>
  <si>
    <t>Receipt No</t>
  </si>
  <si>
    <t>Money In  £</t>
  </si>
  <si>
    <t>Money Out  £</t>
  </si>
  <si>
    <t>Total at BANK  £</t>
  </si>
  <si>
    <t xml:space="preserve">Transfer to </t>
  </si>
  <si>
    <t>Date sent</t>
  </si>
  <si>
    <t>Interest</t>
  </si>
  <si>
    <t>Cabinets</t>
  </si>
  <si>
    <t>April  May June</t>
  </si>
  <si>
    <t>Reference</t>
  </si>
  <si>
    <t>July  Aug  Sept</t>
  </si>
  <si>
    <t>Oct  Nov  Dec</t>
  </si>
  <si>
    <t>Jan  Feb  Mar</t>
  </si>
  <si>
    <t>Annual Gross Income</t>
  </si>
  <si>
    <t>Interest for accounts</t>
  </si>
  <si>
    <t>Cemetery Charges</t>
  </si>
  <si>
    <t>Tyn Llan</t>
  </si>
  <si>
    <t>Receipt Nos Others</t>
  </si>
  <si>
    <t>Invoice No</t>
  </si>
  <si>
    <t>To Whom</t>
  </si>
  <si>
    <t>On Bank Statement</t>
  </si>
  <si>
    <t>Ratifying Councillor</t>
  </si>
  <si>
    <t>Pads</t>
  </si>
  <si>
    <t>Electrician</t>
  </si>
  <si>
    <t>Combined amounts</t>
  </si>
  <si>
    <t>Bank charge</t>
  </si>
  <si>
    <t>Bank 3981</t>
  </si>
  <si>
    <t>Defibrillator/Park 3981</t>
  </si>
  <si>
    <t>Defibrillator/ Park 3981</t>
  </si>
  <si>
    <t>Money In     £</t>
  </si>
  <si>
    <t>balance brought forward</t>
  </si>
  <si>
    <t>interest</t>
  </si>
  <si>
    <t>explain</t>
  </si>
  <si>
    <t>funds raised by residents</t>
  </si>
  <si>
    <t xml:space="preserve">Chq No Card &amp; Direct  </t>
  </si>
  <si>
    <t xml:space="preserve">Chq No Card &amp; Direct </t>
  </si>
  <si>
    <t>Chq No Card &amp; Direct</t>
  </si>
  <si>
    <t xml:space="preserve">Subscriptions &amp; Membership Insurance Bank </t>
  </si>
  <si>
    <t>Subscriptions &amp;          Membership Insurance Bank</t>
  </si>
  <si>
    <t>Bankey Field</t>
  </si>
  <si>
    <t>Llan Field donation</t>
  </si>
  <si>
    <t>Graianrhyd donation</t>
  </si>
  <si>
    <t>Graian</t>
  </si>
  <si>
    <t>Llan</t>
  </si>
  <si>
    <t>Playing field Llanarmon</t>
  </si>
  <si>
    <t>first aid kit</t>
  </si>
  <si>
    <t>entrance at event</t>
  </si>
  <si>
    <t>D Pollard</t>
  </si>
  <si>
    <t>S Jones</t>
  </si>
  <si>
    <t>charges</t>
  </si>
  <si>
    <t>Scot Power</t>
  </si>
  <si>
    <t>Hearse House</t>
  </si>
  <si>
    <t>Public raised</t>
  </si>
  <si>
    <t>Inv</t>
  </si>
  <si>
    <t>Clerk &amp; Staff &amp; Councillors</t>
  </si>
  <si>
    <t>transfer don fireworks</t>
  </si>
  <si>
    <t>All Maintenance Grounds + General</t>
  </si>
  <si>
    <t>All Maintenance Grounds+General</t>
  </si>
  <si>
    <t>Clerk &amp; Staff&amp; Councillors</t>
  </si>
  <si>
    <t>shelter end of project</t>
  </si>
  <si>
    <t xml:space="preserve">Skate </t>
  </si>
  <si>
    <t>Youth</t>
  </si>
  <si>
    <t>Youth Club funds</t>
  </si>
  <si>
    <t>Llan shop</t>
  </si>
  <si>
    <t>public</t>
  </si>
  <si>
    <t>R Elms</t>
  </si>
  <si>
    <t xml:space="preserve">Public raised </t>
  </si>
  <si>
    <t>Fireworks</t>
  </si>
  <si>
    <t>Receipt Nos Burials/Cem</t>
  </si>
  <si>
    <t>To/From Whom</t>
  </si>
  <si>
    <t xml:space="preserve">Fireworks </t>
  </si>
  <si>
    <t>HSBC</t>
  </si>
  <si>
    <t>LCC Reserve</t>
  </si>
  <si>
    <t>Raven</t>
  </si>
  <si>
    <t>Cap Expenditure - Assets</t>
  </si>
  <si>
    <t xml:space="preserve">Skatelessons </t>
  </si>
  <si>
    <t>Skatepark lesson tractors</t>
  </si>
  <si>
    <t xml:space="preserve"> Defibrillator</t>
  </si>
  <si>
    <t>Unpresented chqs from 2025/2026</t>
  </si>
  <si>
    <t>Qtr 1 April / May / June25</t>
  </si>
  <si>
    <t>Cash at Bank 30/6/25</t>
  </si>
  <si>
    <t>Bank Statement Ending 30/6/25</t>
  </si>
  <si>
    <t>Qtr 2 July/Aug/Sept 25</t>
  </si>
  <si>
    <t>Cash at Bank 30/9/25</t>
  </si>
  <si>
    <t>Bank Statement Ending 30/9/25</t>
  </si>
  <si>
    <t>Qtr 3 Oct/Nov/Dec 25</t>
  </si>
  <si>
    <t>Bank Statement Ending 31/12/25</t>
  </si>
  <si>
    <t>Cash at Bank 31/12/25</t>
  </si>
  <si>
    <t>Qtr 4 Jan/Feb/Mar 26</t>
  </si>
  <si>
    <t>Cash at Bank 31/3/26</t>
  </si>
  <si>
    <t>Vat to be reclaimed 2025/2026</t>
  </si>
  <si>
    <t>Opening balance B/F 1/4/25</t>
  </si>
  <si>
    <t>Income 2025/2026</t>
  </si>
  <si>
    <t>Less Expenses 2025/2026</t>
  </si>
  <si>
    <t xml:space="preserve">2025/2026 </t>
  </si>
  <si>
    <t>Llanarmon Playing Field 2025/26  account 3981</t>
  </si>
  <si>
    <t>Graianrhyd, Youth, &amp; Mixed 2025/26 account 3981</t>
  </si>
  <si>
    <t>VAT 2024/25</t>
  </si>
  <si>
    <t>Total Income 2025/26</t>
  </si>
  <si>
    <r>
      <rPr>
        <b/>
        <sz val="12"/>
        <rFont val="Calibri"/>
        <family val="2"/>
        <scheme val="minor"/>
      </rPr>
      <t>Donaion/grants</t>
    </r>
    <r>
      <rPr>
        <b/>
        <sz val="11"/>
        <rFont val="Calibri"/>
        <family val="2"/>
        <scheme val="minor"/>
      </rPr>
      <t xml:space="preserve">         </t>
    </r>
    <r>
      <rPr>
        <b/>
        <sz val="11"/>
        <color rgb="FF00B050"/>
        <rFont val="Calibri"/>
        <family val="2"/>
        <scheme val="minor"/>
      </rPr>
      <t xml:space="preserve"> S137 £11.10 green</t>
    </r>
  </si>
  <si>
    <r>
      <rPr>
        <b/>
        <sz val="11"/>
        <rFont val="Calibri"/>
        <family val="2"/>
        <scheme val="minor"/>
      </rPr>
      <t>Donations/grants</t>
    </r>
    <r>
      <rPr>
        <b/>
        <sz val="11"/>
        <color rgb="FFFF0000"/>
        <rFont val="Calibri"/>
        <family val="2"/>
        <scheme val="minor"/>
      </rPr>
      <t xml:space="preserve">        </t>
    </r>
    <r>
      <rPr>
        <b/>
        <sz val="11"/>
        <color rgb="FF00B050"/>
        <rFont val="Calibri"/>
        <family val="2"/>
        <scheme val="minor"/>
      </rPr>
      <t xml:space="preserve">  S137  877 =£11.10    green</t>
    </r>
  </si>
  <si>
    <t>BP1</t>
  </si>
  <si>
    <t>VIS1</t>
  </si>
  <si>
    <t>BP2</t>
  </si>
  <si>
    <t>VIS2</t>
  </si>
  <si>
    <t>VIS3</t>
  </si>
  <si>
    <t>VIS4</t>
  </si>
  <si>
    <t>Microsoft Store licence+Programme</t>
  </si>
  <si>
    <t>VIS5</t>
  </si>
  <si>
    <t>Ark Wildlife Swift Bird boxes</t>
  </si>
  <si>
    <t>VIS6</t>
  </si>
  <si>
    <t>Viking Direct Office</t>
  </si>
  <si>
    <t>DD1</t>
  </si>
  <si>
    <t>ICO</t>
  </si>
  <si>
    <t>CHG1</t>
  </si>
  <si>
    <t>BP3</t>
  </si>
  <si>
    <t>Clerk wage May</t>
  </si>
  <si>
    <t>Clerk wage April</t>
  </si>
  <si>
    <t>HMRC tax April</t>
  </si>
  <si>
    <t>BP4</t>
  </si>
  <si>
    <t>HMRC tax May</t>
  </si>
  <si>
    <t>BP5</t>
  </si>
  <si>
    <t>BP6</t>
  </si>
  <si>
    <t>BP7</t>
  </si>
  <si>
    <t>BP8</t>
  </si>
  <si>
    <t>HMRC VAT 24/25</t>
  </si>
  <si>
    <t>SLCC Training Clerk Tendering Course</t>
  </si>
  <si>
    <t>VIS7</t>
  </si>
  <si>
    <t>CHG2</t>
  </si>
  <si>
    <t>VIS8</t>
  </si>
  <si>
    <t>HSBC Charges 2</t>
  </si>
  <si>
    <t>HSBC charges 1</t>
  </si>
  <si>
    <t>HomeBargains compost/dog bags/etc</t>
  </si>
  <si>
    <t>Jones &amp; Graham payroll</t>
  </si>
  <si>
    <t>Homebargains,dog bags.bin bags</t>
  </si>
  <si>
    <t>Amazon signs  litter pickers,holders</t>
  </si>
  <si>
    <t>Raven Mad invoice Hearse House  invoice 4 receipt 59</t>
  </si>
  <si>
    <t>Dowell Brothers invoice 119 receipt B65</t>
  </si>
  <si>
    <t>Peter Morris invoice 118 receipt B64</t>
  </si>
  <si>
    <t>BP9</t>
  </si>
  <si>
    <t>BP10</t>
  </si>
  <si>
    <t>BP11</t>
  </si>
  <si>
    <t>BP12</t>
  </si>
  <si>
    <t>HMRC tax april</t>
  </si>
  <si>
    <t>One Voice Wales 9429 Training Pollard</t>
  </si>
  <si>
    <t>GS Jones &amp; Sons kiosks/Graianfieldo/n90</t>
  </si>
  <si>
    <t>Laptopsdirect o/n 91</t>
  </si>
  <si>
    <t>JDH Internal Auditors o/n 92</t>
  </si>
  <si>
    <t>BP13</t>
  </si>
  <si>
    <t>Canolfan Dewi Sant meeting May</t>
  </si>
  <si>
    <t>BP14</t>
  </si>
  <si>
    <t>BP15</t>
  </si>
  <si>
    <t>BP16</t>
  </si>
  <si>
    <t>BP17</t>
  </si>
  <si>
    <t>BP18</t>
  </si>
  <si>
    <t>BP19</t>
  </si>
  <si>
    <t>BP20</t>
  </si>
  <si>
    <t>Dewi Sant Gardening Club plants Llan</t>
  </si>
  <si>
    <t>One Voice Wales  training 9337/9362</t>
  </si>
  <si>
    <t>One Voice Wales training 9442 Ford</t>
  </si>
  <si>
    <t>Clerk wage June</t>
  </si>
  <si>
    <t>HMRC June</t>
  </si>
  <si>
    <t>N Wright mileage</t>
  </si>
  <si>
    <t>S Hanahoe soil/plants Graianrhyd</t>
  </si>
  <si>
    <t>BP21</t>
  </si>
  <si>
    <t>VIS9</t>
  </si>
  <si>
    <t>N Wright phone/first aid refill</t>
  </si>
  <si>
    <t>CHG3</t>
  </si>
  <si>
    <t>HSBC Charges 3</t>
  </si>
  <si>
    <t>Mossford MEM Ltd invoice 120 receipt B66</t>
  </si>
  <si>
    <t>Dowell Brothers invoice 121   receipt B67</t>
  </si>
  <si>
    <t>HJ Williams ashes invoice 117 receipt B68</t>
  </si>
  <si>
    <t>Ruthin Memorials invoice 124 receipt B70</t>
  </si>
  <si>
    <t>Dowell Brothers invoice 122   receipt B69</t>
  </si>
  <si>
    <t>Clear Insurance Refund</t>
  </si>
  <si>
    <t>Blackwells Invoice 123  Receipt B71</t>
  </si>
  <si>
    <t>Interest 3981</t>
  </si>
  <si>
    <t>Interest 7818</t>
  </si>
  <si>
    <t>BP22</t>
  </si>
  <si>
    <t>BP23</t>
  </si>
  <si>
    <t>BP24</t>
  </si>
  <si>
    <t>BP25</t>
  </si>
  <si>
    <t>BP26</t>
  </si>
  <si>
    <t>Clerk wage July</t>
  </si>
  <si>
    <t>HMRC July</t>
  </si>
  <si>
    <t>VIS10</t>
  </si>
  <si>
    <t>Lasting Impresssions Keep to footpath</t>
  </si>
  <si>
    <t>VIS11</t>
  </si>
  <si>
    <t>BP27</t>
  </si>
  <si>
    <t>J&amp;G Pay roll services</t>
  </si>
  <si>
    <t xml:space="preserve">Safety Signs Crime Reduction area </t>
  </si>
  <si>
    <t>VIS12</t>
  </si>
  <si>
    <t xml:space="preserve">Viking Office supplies </t>
  </si>
  <si>
    <t>Post External Auditor/DCC/stamps</t>
  </si>
  <si>
    <t>White Oak Maintenance o/n96</t>
  </si>
  <si>
    <t>CHG4</t>
  </si>
  <si>
    <t>Scottish Power Wayleave invoice</t>
  </si>
  <si>
    <t>CHG5</t>
  </si>
  <si>
    <t>VIS13</t>
  </si>
  <si>
    <t xml:space="preserve">Tool Station Deeside lock </t>
  </si>
  <si>
    <t>VIS 14</t>
  </si>
  <si>
    <t xml:space="preserve">Tool Station Mold lock </t>
  </si>
  <si>
    <t>BP28</t>
  </si>
  <si>
    <t>Clerk wage August</t>
  </si>
  <si>
    <t>BP 29</t>
  </si>
  <si>
    <t>Clerk wage Sept</t>
  </si>
  <si>
    <t>BP30</t>
  </si>
  <si>
    <t>HMRC August</t>
  </si>
  <si>
    <t>BP31</t>
  </si>
  <si>
    <t>HMRC Sept</t>
  </si>
  <si>
    <t>BP32</t>
  </si>
  <si>
    <t>VIS15</t>
  </si>
  <si>
    <t>Etsy stationary</t>
  </si>
  <si>
    <t>VIS16</t>
  </si>
  <si>
    <t>B+M plants Llanarmon</t>
  </si>
  <si>
    <t>VIS17</t>
  </si>
  <si>
    <t>HomeBargains dog bags</t>
  </si>
  <si>
    <t>Lottery</t>
  </si>
  <si>
    <t xml:space="preserve">money in </t>
  </si>
  <si>
    <t>balance</t>
  </si>
  <si>
    <t>reason</t>
  </si>
  <si>
    <t>fireworks</t>
  </si>
  <si>
    <t>Lottery grant (moved to own account)</t>
  </si>
  <si>
    <t>Canolfan Dewi Sant hire 2 meetings</t>
  </si>
  <si>
    <t>One Voice Wales Training 9656</t>
  </si>
  <si>
    <t>BP33</t>
  </si>
  <si>
    <t>VIS18</t>
  </si>
  <si>
    <t>BP34</t>
  </si>
  <si>
    <t>VIS19</t>
  </si>
  <si>
    <t>One Voice Wales training</t>
  </si>
  <si>
    <t>BP35</t>
  </si>
  <si>
    <t>BP36</t>
  </si>
  <si>
    <t>Clerk wage Oct</t>
  </si>
  <si>
    <t>HMRC Oct</t>
  </si>
  <si>
    <t>BP37</t>
  </si>
  <si>
    <t>BP38</t>
  </si>
  <si>
    <t>BP39</t>
  </si>
  <si>
    <t>BP40</t>
  </si>
  <si>
    <t>BP41</t>
  </si>
  <si>
    <t>Jones &amp;Graham payroll</t>
  </si>
  <si>
    <t>VIS20</t>
  </si>
  <si>
    <t>VIS21</t>
  </si>
  <si>
    <t>VIS22</t>
  </si>
  <si>
    <t>Name2net eryrys&amp;graian.com</t>
  </si>
  <si>
    <t>VIS23</t>
  </si>
  <si>
    <t>Makro  kids drinks fun day</t>
  </si>
  <si>
    <t>B&amp;M water-butt Llan</t>
  </si>
  <si>
    <t>Amazon battery/parts/cctv/Llan</t>
  </si>
  <si>
    <t>BP42</t>
  </si>
  <si>
    <t>VIS24</t>
  </si>
  <si>
    <t>VIS25</t>
  </si>
  <si>
    <t>Funeral St Garmon</t>
  </si>
  <si>
    <t>Boogieland booking Fee Fun Day</t>
  </si>
  <si>
    <t>BP43</t>
  </si>
  <si>
    <t>VIS26</t>
  </si>
  <si>
    <t>B+Q rubble sacks crem</t>
  </si>
  <si>
    <t>VIS27</t>
  </si>
  <si>
    <t>BP44</t>
  </si>
  <si>
    <t>Canolfan Dewi Sant Sept/Oct</t>
  </si>
  <si>
    <t>RayParry Playgrounds IN2 o/n94</t>
  </si>
  <si>
    <t>RayParry Playgrounds IN1o/n94</t>
  </si>
  <si>
    <t>DG Roberts Haulage Llan o/n98</t>
  </si>
  <si>
    <t>Fireworks Crazy o/n 99</t>
  </si>
  <si>
    <t>VAT refund HMRC</t>
  </si>
  <si>
    <t>Ruthin Memories Inv 126</t>
  </si>
  <si>
    <t>interest 7818</t>
  </si>
  <si>
    <t>BP45</t>
  </si>
  <si>
    <t>Zoom Annual sub</t>
  </si>
  <si>
    <t>RayParry Playgrounds IN3 o/n94</t>
  </si>
  <si>
    <t>BP46</t>
  </si>
  <si>
    <t>BP48</t>
  </si>
  <si>
    <t>BP49</t>
  </si>
  <si>
    <t>BP50</t>
  </si>
  <si>
    <t>BP47</t>
  </si>
  <si>
    <t>BP51</t>
  </si>
  <si>
    <t>K Ford Cam parts Llan</t>
  </si>
  <si>
    <t>BP52</t>
  </si>
  <si>
    <t>Clerk wage Nov</t>
  </si>
  <si>
    <t>BP53</t>
  </si>
  <si>
    <t>HMRC Nov</t>
  </si>
  <si>
    <t>BP54</t>
  </si>
  <si>
    <t>OneVoiceWales train10119/9362</t>
  </si>
  <si>
    <t>BP55</t>
  </si>
  <si>
    <t>N Wright office/community</t>
  </si>
  <si>
    <t>Gate bonfire night</t>
  </si>
  <si>
    <t>VIS28</t>
  </si>
  <si>
    <t>VIS29</t>
  </si>
  <si>
    <t>Black Country lamp o/n100</t>
  </si>
  <si>
    <t>BP57</t>
  </si>
  <si>
    <t>Clerk Wages Dec</t>
  </si>
  <si>
    <t>BP58</t>
  </si>
  <si>
    <t>HMRC Dec</t>
  </si>
  <si>
    <t>BP59</t>
  </si>
  <si>
    <t>BP60</t>
  </si>
  <si>
    <t>VIS30</t>
  </si>
  <si>
    <t>BP61</t>
  </si>
  <si>
    <t>Tesco bread-rolls kids fun day</t>
  </si>
  <si>
    <t>HSBC charges for June 4</t>
  </si>
  <si>
    <t>HSBC charges for July 5</t>
  </si>
  <si>
    <t>MFS CCTV 2 cameras o/n 95</t>
  </si>
  <si>
    <t>WelshAirAmbulance don precept</t>
  </si>
  <si>
    <t>DewiSantInsurance don precept</t>
  </si>
  <si>
    <t>Ysgol Bro Famau don precept</t>
  </si>
  <si>
    <t>interest 3981</t>
  </si>
  <si>
    <t>British Legion Poppy wreath pre</t>
  </si>
  <si>
    <t>HSBC Bank charge</t>
  </si>
  <si>
    <t>(BP56) CH6</t>
  </si>
  <si>
    <t>CHG 7</t>
  </si>
  <si>
    <t>HSBC Bank charge 7</t>
  </si>
  <si>
    <t xml:space="preserve">Youth fund ended / Llan fun day </t>
  </si>
  <si>
    <t>Project Jones fencing Llan o/n97</t>
  </si>
  <si>
    <t xml:space="preserve">Llan </t>
  </si>
  <si>
    <t>Llan project ended</t>
  </si>
  <si>
    <t>Precept DCC</t>
  </si>
  <si>
    <t>VAT reclaimed 29/10/25</t>
  </si>
  <si>
    <t>Tesco CommunityPension Xmas</t>
  </si>
  <si>
    <t xml:space="preserve">Sun Inn Chairs Fund </t>
  </si>
  <si>
    <t>Llanarmon Show childrens Prizes don</t>
  </si>
  <si>
    <t>H&amp;S Warden increased duties</t>
  </si>
  <si>
    <t>Defibrillator/Fireworks 3981</t>
  </si>
  <si>
    <t>Reserves 7818</t>
  </si>
  <si>
    <t>Fireworks after invoice paid</t>
  </si>
  <si>
    <t>Fireworks account in full</t>
  </si>
  <si>
    <t xml:space="preserve">Reserves Account 2025/2026 </t>
  </si>
  <si>
    <t xml:space="preserve">      Account 7818</t>
  </si>
  <si>
    <t>transfered acc 3981</t>
  </si>
  <si>
    <t>nil</t>
  </si>
  <si>
    <t>Llan park project Ray Parry</t>
  </si>
  <si>
    <t>Llan park  project Ray Parry</t>
  </si>
  <si>
    <t xml:space="preserve">Llan fence/bund haulage </t>
  </si>
  <si>
    <t>Defibrillators 2025/26 account 3981</t>
  </si>
  <si>
    <t>Lottery Grant 1st invoice Parry</t>
  </si>
  <si>
    <t>Lottery Grant 2nd invoice Parry -end of grant</t>
  </si>
  <si>
    <t>money out</t>
  </si>
  <si>
    <t>Grant</t>
  </si>
  <si>
    <t xml:space="preserve"> </t>
  </si>
  <si>
    <t>Total Grant</t>
  </si>
  <si>
    <t>Welsh Translation</t>
  </si>
  <si>
    <t>Lottery Welsh</t>
  </si>
  <si>
    <t>Old Fireworks History &amp; New Reserves 2025/26  acc 7818</t>
  </si>
  <si>
    <t>Clear Annual Insurance  o/n 93</t>
  </si>
  <si>
    <t>Whiteoak Services o/n 96</t>
  </si>
  <si>
    <t xml:space="preserve">new pads </t>
  </si>
  <si>
    <t>VIS31</t>
  </si>
  <si>
    <t>VIS32</t>
  </si>
  <si>
    <t>BP62</t>
  </si>
  <si>
    <t>Williams Defib pads ( no stock refunded)</t>
  </si>
  <si>
    <t>Clerk wage Jan</t>
  </si>
  <si>
    <t>BP63</t>
  </si>
  <si>
    <t>BP64</t>
  </si>
  <si>
    <t>HMRC Jan</t>
  </si>
  <si>
    <t>Dewi Sant Room hire</t>
  </si>
  <si>
    <t>Canolfan Dewi Sant Room hire Dec</t>
  </si>
  <si>
    <t>BP65</t>
  </si>
  <si>
    <t>Viking Office  stationary</t>
  </si>
  <si>
    <t>VIS33</t>
  </si>
  <si>
    <t>Defib Store pads Eryrys</t>
  </si>
  <si>
    <t>VIS34</t>
  </si>
  <si>
    <t>Defib Store pads Llan Shop</t>
  </si>
  <si>
    <t>BP66</t>
  </si>
  <si>
    <t>Canolfan Dewi Sant Room hire Jan</t>
  </si>
  <si>
    <t>BP67</t>
  </si>
  <si>
    <t>Jones &amp; Graham payroll services</t>
  </si>
  <si>
    <t>BP68</t>
  </si>
  <si>
    <t>Clerk wage Feb</t>
  </si>
  <si>
    <t>HMRC Feb</t>
  </si>
  <si>
    <t>BP69</t>
  </si>
  <si>
    <t>VIS35</t>
  </si>
  <si>
    <t>Viking Office  stationary/stamps</t>
  </si>
  <si>
    <t>VIS37</t>
  </si>
  <si>
    <t>VIS36</t>
  </si>
  <si>
    <t>Bevans waste bags graveyard</t>
  </si>
  <si>
    <t>BP70</t>
  </si>
  <si>
    <t>BP71</t>
  </si>
  <si>
    <t>BP72</t>
  </si>
  <si>
    <t>BP73</t>
  </si>
  <si>
    <t>BP74</t>
  </si>
  <si>
    <t>BP75</t>
  </si>
  <si>
    <t>BP76</t>
  </si>
  <si>
    <t>Canolfan Dewi Sant Room Feb/Mar</t>
  </si>
  <si>
    <t>HMRC March</t>
  </si>
  <si>
    <t>Clerk wage March</t>
  </si>
  <si>
    <t>Clerk  office/ phone/mileage expenses</t>
  </si>
  <si>
    <t>Skills Education Nott-disputed</t>
  </si>
  <si>
    <t>VIS38</t>
  </si>
  <si>
    <t>BP77</t>
  </si>
  <si>
    <t xml:space="preserve">Henley Signs( Dog Mess) </t>
  </si>
  <si>
    <t>Safety First (dog fouling signs)</t>
  </si>
  <si>
    <t>VIS31 Williams Medical refund (no stock of defib pads)</t>
  </si>
  <si>
    <t xml:space="preserve">HSBC refund VIS28 Skills Eduation </t>
  </si>
  <si>
    <t>interest 7818 Reserves</t>
  </si>
  <si>
    <t>interest 3981 Projects</t>
  </si>
  <si>
    <t xml:space="preserve">Interest </t>
  </si>
  <si>
    <t>Canolfan Dewi Sant Room April</t>
  </si>
  <si>
    <t>Amazon Shelter CCTV Llan</t>
  </si>
  <si>
    <t>ClearInsurance new playequp</t>
  </si>
  <si>
    <t>R &amp; B Elect install lampo/n100</t>
  </si>
  <si>
    <t>M Jones Welder Dewi Sant o/n02</t>
  </si>
  <si>
    <t>One Voice Wales Membership o/n03</t>
  </si>
  <si>
    <t>K Patterson Yewtree Website o/n05</t>
  </si>
  <si>
    <t>Llewellyn Jones Solicitor Tyn Llan o/n04</t>
  </si>
  <si>
    <t>Kearns Entertainments o/n 01</t>
  </si>
  <si>
    <t xml:space="preserve">Annual Rent </t>
  </si>
  <si>
    <t>Others /  Donations</t>
  </si>
  <si>
    <t>Insurance refund</t>
  </si>
  <si>
    <t>vis31 med refund</t>
  </si>
  <si>
    <t>HSBC refund</t>
  </si>
  <si>
    <t>Lottery Grant</t>
  </si>
  <si>
    <r>
      <t xml:space="preserve">Projects </t>
    </r>
    <r>
      <rPr>
        <sz val="11"/>
        <rFont val="Arial Nova"/>
        <family val="2"/>
      </rPr>
      <t>Llan</t>
    </r>
  </si>
  <si>
    <t>Scottish Power</t>
  </si>
  <si>
    <t xml:space="preserve">Entrance </t>
  </si>
  <si>
    <t>Annual 25/26</t>
  </si>
  <si>
    <t>B64</t>
  </si>
  <si>
    <t>Peter Morris</t>
  </si>
  <si>
    <t>B65</t>
  </si>
  <si>
    <t>B66</t>
  </si>
  <si>
    <t>B67</t>
  </si>
  <si>
    <t>B68</t>
  </si>
  <si>
    <t>Dowell Bros</t>
  </si>
  <si>
    <t>Mossford Memorials</t>
  </si>
  <si>
    <t>HJ Williams</t>
  </si>
  <si>
    <t>B70</t>
  </si>
  <si>
    <t>Ruthin Memorials</t>
  </si>
  <si>
    <t>B69</t>
  </si>
  <si>
    <t>Blackwells</t>
  </si>
  <si>
    <t>B71</t>
  </si>
  <si>
    <t>B73</t>
  </si>
  <si>
    <t>B72</t>
  </si>
  <si>
    <t>T Conchar</t>
  </si>
  <si>
    <t xml:space="preserve">Clear Insurance </t>
  </si>
  <si>
    <t>refund</t>
  </si>
  <si>
    <t>Med defibs</t>
  </si>
  <si>
    <t>-</t>
  </si>
  <si>
    <t>Clerk &amp; Staff &amp; Councillors 1.</t>
  </si>
  <si>
    <t>Subscriptions &amp; Membership Insurance Bank 2.</t>
  </si>
  <si>
    <t>Audit/AdminOffice/Training 3.</t>
  </si>
  <si>
    <t xml:space="preserve">Cap Expenditure Assets (Grant/ Reserves held) 4. </t>
  </si>
  <si>
    <t xml:space="preserve">Donations     5.         </t>
  </si>
  <si>
    <t xml:space="preserve">All Maintenance &amp; All Grounds 6. </t>
  </si>
  <si>
    <t xml:space="preserve">Sundry &amp; Community 7. </t>
  </si>
  <si>
    <t xml:space="preserve">S137 £10.81 x 877  8. </t>
  </si>
  <si>
    <t xml:space="preserve">Vat 9. </t>
  </si>
  <si>
    <t xml:space="preserve">Fireworks (Donations A/C 7818 Reserves) 10. </t>
  </si>
  <si>
    <t>Total Actual inc Grant</t>
  </si>
  <si>
    <t>Total Variance inc reserves</t>
  </si>
  <si>
    <t>Total Expenditure      Inc VAT</t>
  </si>
  <si>
    <t>Precept And  amount spent</t>
  </si>
  <si>
    <t>Total Prec+grant Budget</t>
  </si>
  <si>
    <t>Cash balance 31/03/26 C/F</t>
  </si>
  <si>
    <t>Bank Statement Ending 31/3/26</t>
  </si>
  <si>
    <t>Election, Dewi, Reserve etc</t>
  </si>
  <si>
    <t>no receipts  for rents</t>
  </si>
</sst>
</file>

<file path=xl/styles.xml><?xml version="1.0" encoding="utf-8"?>
<styleSheet xmlns="http://schemas.openxmlformats.org/spreadsheetml/2006/main">
  <numFmts count="6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dd/mm/yy;@"/>
    <numFmt numFmtId="165" formatCode="d\-mmm\-yy"/>
    <numFmt numFmtId="166" formatCode="0.000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name val="Arial"/>
      <family val="2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indexed="9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9"/>
      <name val="Arial"/>
      <family val="2"/>
    </font>
    <font>
      <u/>
      <sz val="11"/>
      <color theme="1"/>
      <name val="Calibri"/>
      <family val="2"/>
      <scheme val="minor"/>
    </font>
    <font>
      <b/>
      <sz val="11"/>
      <name val="Arial Nova"/>
      <family val="2"/>
    </font>
    <font>
      <b/>
      <sz val="10"/>
      <name val="Arial Nova"/>
      <family val="2"/>
    </font>
    <font>
      <sz val="10"/>
      <name val="Arial Nova"/>
      <family val="2"/>
    </font>
    <font>
      <sz val="11"/>
      <name val="Arial Nova"/>
      <family val="2"/>
    </font>
    <font>
      <sz val="11"/>
      <color theme="1"/>
      <name val="Arial Nova"/>
      <family val="2"/>
    </font>
    <font>
      <sz val="10"/>
      <color theme="1"/>
      <name val="Arial Nova"/>
      <family val="2"/>
    </font>
    <font>
      <sz val="9"/>
      <name val="Arial Nova"/>
      <family val="2"/>
    </font>
    <font>
      <b/>
      <sz val="9"/>
      <name val="Arial Nova"/>
      <family val="2"/>
    </font>
    <font>
      <sz val="8"/>
      <name val="Arial Nova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 Nova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i/>
      <sz val="11"/>
      <color theme="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</cellStyleXfs>
  <cellXfs count="373">
    <xf numFmtId="0" fontId="0" fillId="0" borderId="0" xfId="0"/>
    <xf numFmtId="0" fontId="0" fillId="3" borderId="1" xfId="0" applyFill="1" applyBorder="1"/>
    <xf numFmtId="0" fontId="0" fillId="0" borderId="1" xfId="0" applyFont="1" applyBorder="1"/>
    <xf numFmtId="0" fontId="0" fillId="0" borderId="1" xfId="0" applyBorder="1"/>
    <xf numFmtId="0" fontId="9" fillId="0" borderId="1" xfId="0" applyFont="1" applyBorder="1" applyAlignment="1">
      <alignment horizontal="center" wrapText="1"/>
    </xf>
    <xf numFmtId="165" fontId="9" fillId="0" borderId="1" xfId="0" applyNumberFormat="1" applyFont="1" applyBorder="1" applyAlignment="1">
      <alignment wrapText="1"/>
    </xf>
    <xf numFmtId="2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5" fontId="0" fillId="0" borderId="1" xfId="0" applyNumberFormat="1" applyFont="1" applyBorder="1"/>
    <xf numFmtId="2" fontId="0" fillId="0" borderId="1" xfId="0" applyNumberFormat="1" applyFont="1" applyBorder="1"/>
    <xf numFmtId="165" fontId="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/>
    <xf numFmtId="14" fontId="0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0" fillId="0" borderId="1" xfId="0" applyBorder="1" applyAlignment="1">
      <alignment horizontal="center"/>
    </xf>
    <xf numFmtId="15" fontId="0" fillId="0" borderId="1" xfId="0" applyNumberFormat="1" applyFont="1" applyBorder="1"/>
    <xf numFmtId="2" fontId="7" fillId="0" borderId="1" xfId="0" applyNumberFormat="1" applyFont="1" applyFill="1" applyBorder="1"/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15" fillId="0" borderId="1" xfId="0" applyFont="1" applyBorder="1"/>
    <xf numFmtId="165" fontId="0" fillId="0" borderId="1" xfId="0" applyNumberFormat="1" applyBorder="1"/>
    <xf numFmtId="2" fontId="0" fillId="0" borderId="1" xfId="0" applyNumberFormat="1" applyBorder="1"/>
    <xf numFmtId="15" fontId="0" fillId="0" borderId="1" xfId="0" applyNumberFormat="1" applyBorder="1"/>
    <xf numFmtId="0" fontId="15" fillId="0" borderId="1" xfId="0" applyFont="1" applyBorder="1" applyAlignment="1">
      <alignment horizontal="center"/>
    </xf>
    <xf numFmtId="2" fontId="16" fillId="0" borderId="1" xfId="0" applyNumberFormat="1" applyFont="1" applyBorder="1"/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center"/>
    </xf>
    <xf numFmtId="0" fontId="17" fillId="0" borderId="1" xfId="0" applyFont="1" applyBorder="1"/>
    <xf numFmtId="0" fontId="0" fillId="0" borderId="1" xfId="0" applyFill="1" applyBorder="1"/>
    <xf numFmtId="0" fontId="18" fillId="0" borderId="1" xfId="0" applyFont="1" applyBorder="1" applyAlignment="1">
      <alignment horizontal="left"/>
    </xf>
    <xf numFmtId="15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6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165" fontId="18" fillId="0" borderId="1" xfId="0" applyNumberFormat="1" applyFont="1" applyBorder="1" applyAlignment="1">
      <alignment horizontal="center"/>
    </xf>
    <xf numFmtId="4" fontId="18" fillId="0" borderId="1" xfId="0" applyNumberFormat="1" applyFont="1" applyBorder="1" applyAlignment="1">
      <alignment horizontal="center" wrapText="1"/>
    </xf>
    <xf numFmtId="4" fontId="18" fillId="7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165" fontId="19" fillId="0" borderId="1" xfId="0" applyNumberFormat="1" applyFont="1" applyBorder="1" applyAlignment="1">
      <alignment horizontal="center"/>
    </xf>
    <xf numFmtId="165" fontId="20" fillId="0" borderId="1" xfId="0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left"/>
    </xf>
    <xf numFmtId="4" fontId="20" fillId="0" borderId="1" xfId="0" applyNumberFormat="1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165" fontId="21" fillId="0" borderId="1" xfId="0" applyNumberFormat="1" applyFont="1" applyBorder="1"/>
    <xf numFmtId="0" fontId="21" fillId="0" borderId="1" xfId="0" applyFont="1" applyFill="1" applyBorder="1" applyAlignment="1">
      <alignment horizontal="left"/>
    </xf>
    <xf numFmtId="0" fontId="21" fillId="0" borderId="1" xfId="0" applyFont="1" applyBorder="1" applyAlignment="1">
      <alignment horizontal="center"/>
    </xf>
    <xf numFmtId="2" fontId="20" fillId="0" borderId="1" xfId="0" applyNumberFormat="1" applyFont="1" applyFill="1" applyBorder="1" applyAlignment="1">
      <alignment horizontal="center"/>
    </xf>
    <xf numFmtId="0" fontId="20" fillId="0" borderId="1" xfId="0" applyFont="1" applyBorder="1"/>
    <xf numFmtId="165" fontId="20" fillId="0" borderId="1" xfId="0" applyNumberFormat="1" applyFont="1" applyFill="1" applyBorder="1" applyAlignment="1">
      <alignment horizontal="center"/>
    </xf>
    <xf numFmtId="0" fontId="22" fillId="0" borderId="1" xfId="0" applyFont="1" applyBorder="1"/>
    <xf numFmtId="0" fontId="23" fillId="0" borderId="1" xfId="0" applyFont="1" applyBorder="1" applyAlignment="1">
      <alignment horizontal="center"/>
    </xf>
    <xf numFmtId="0" fontId="21" fillId="0" borderId="1" xfId="0" applyFont="1" applyFill="1" applyBorder="1" applyAlignment="1"/>
    <xf numFmtId="2" fontId="21" fillId="2" borderId="1" xfId="0" applyNumberFormat="1" applyFont="1" applyFill="1" applyBorder="1" applyAlignment="1">
      <alignment horizontal="center"/>
    </xf>
    <xf numFmtId="4" fontId="21" fillId="7" borderId="1" xfId="0" applyNumberFormat="1" applyFont="1" applyFill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0" fontId="21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center"/>
    </xf>
    <xf numFmtId="0" fontId="24" fillId="0" borderId="1" xfId="0" applyFont="1" applyBorder="1"/>
    <xf numFmtId="0" fontId="24" fillId="7" borderId="1" xfId="0" applyFont="1" applyFill="1" applyBorder="1"/>
    <xf numFmtId="14" fontId="24" fillId="0" borderId="1" xfId="0" applyNumberFormat="1" applyFont="1" applyFill="1" applyBorder="1" applyAlignment="1">
      <alignment horizontal="left"/>
    </xf>
    <xf numFmtId="0" fontId="24" fillId="6" borderId="1" xfId="0" applyFont="1" applyFill="1" applyBorder="1" applyAlignment="1">
      <alignment horizontal="center"/>
    </xf>
    <xf numFmtId="4" fontId="24" fillId="7" borderId="1" xfId="0" applyNumberFormat="1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1" fontId="24" fillId="0" borderId="1" xfId="0" applyNumberFormat="1" applyFont="1" applyFill="1" applyBorder="1" applyAlignment="1">
      <alignment horizontal="center"/>
    </xf>
    <xf numFmtId="2" fontId="24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/>
    </xf>
    <xf numFmtId="44" fontId="25" fillId="0" borderId="1" xfId="1" applyFont="1" applyBorder="1" applyAlignment="1">
      <alignment horizontal="center"/>
    </xf>
    <xf numFmtId="0" fontId="25" fillId="7" borderId="1" xfId="0" applyFont="1" applyFill="1" applyBorder="1"/>
    <xf numFmtId="44" fontId="25" fillId="0" borderId="1" xfId="1" applyFont="1" applyFill="1" applyBorder="1" applyAlignment="1">
      <alignment horizontal="center"/>
    </xf>
    <xf numFmtId="44" fontId="25" fillId="6" borderId="1" xfId="1" applyFont="1" applyFill="1" applyBorder="1" applyAlignment="1">
      <alignment horizontal="center"/>
    </xf>
    <xf numFmtId="44" fontId="24" fillId="7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 textRotation="90"/>
    </xf>
    <xf numFmtId="164" fontId="4" fillId="0" borderId="1" xfId="0" applyNumberFormat="1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 wrapText="1"/>
    </xf>
    <xf numFmtId="2" fontId="4" fillId="0" borderId="1" xfId="0" applyNumberFormat="1" applyFont="1" applyBorder="1" applyAlignment="1">
      <alignment horizontal="center" textRotation="90" wrapText="1"/>
    </xf>
    <xf numFmtId="0" fontId="0" fillId="2" borderId="1" xfId="0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0" fontId="3" fillId="0" borderId="1" xfId="0" applyFont="1" applyBorder="1" applyAlignment="1">
      <alignment horizontal="center"/>
    </xf>
    <xf numFmtId="164" fontId="8" fillId="0" borderId="1" xfId="0" applyNumberFormat="1" applyFont="1" applyBorder="1"/>
    <xf numFmtId="2" fontId="8" fillId="0" borderId="1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164" fontId="0" fillId="0" borderId="1" xfId="0" applyNumberFormat="1" applyBorder="1" applyAlignment="1">
      <alignment horizontal="center"/>
    </xf>
    <xf numFmtId="2" fontId="4" fillId="0" borderId="1" xfId="0" applyNumberFormat="1" applyFont="1" applyBorder="1"/>
    <xf numFmtId="2" fontId="6" fillId="0" borderId="1" xfId="0" applyNumberFormat="1" applyFont="1" applyBorder="1" applyAlignment="1">
      <alignment horizontal="center" textRotation="90" wrapText="1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/>
    <xf numFmtId="164" fontId="8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/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textRotation="90" wrapText="1"/>
    </xf>
    <xf numFmtId="14" fontId="0" fillId="2" borderId="1" xfId="0" applyNumberFormat="1" applyFill="1" applyBorder="1"/>
    <xf numFmtId="2" fontId="0" fillId="0" borderId="1" xfId="0" applyNumberFormat="1" applyFill="1" applyBorder="1"/>
    <xf numFmtId="14" fontId="0" fillId="0" borderId="1" xfId="0" applyNumberFormat="1" applyBorder="1"/>
    <xf numFmtId="14" fontId="8" fillId="0" borderId="1" xfId="0" applyNumberFormat="1" applyFont="1" applyBorder="1"/>
    <xf numFmtId="14" fontId="4" fillId="0" borderId="1" xfId="0" applyNumberFormat="1" applyFont="1" applyBorder="1"/>
    <xf numFmtId="0" fontId="4" fillId="0" borderId="1" xfId="0" applyFont="1" applyBorder="1" applyAlignment="1"/>
    <xf numFmtId="0" fontId="3" fillId="0" borderId="1" xfId="0" applyFont="1" applyBorder="1"/>
    <xf numFmtId="1" fontId="0" fillId="0" borderId="1" xfId="0" applyNumberFormat="1" applyBorder="1"/>
    <xf numFmtId="1" fontId="3" fillId="0" borderId="1" xfId="0" applyNumberFormat="1" applyFont="1" applyBorder="1"/>
    <xf numFmtId="2" fontId="5" fillId="0" borderId="1" xfId="0" applyNumberFormat="1" applyFont="1" applyBorder="1"/>
    <xf numFmtId="0" fontId="5" fillId="0" borderId="1" xfId="0" applyFont="1" applyBorder="1"/>
    <xf numFmtId="0" fontId="0" fillId="5" borderId="1" xfId="0" applyFill="1" applyBorder="1"/>
    <xf numFmtId="2" fontId="0" fillId="5" borderId="1" xfId="0" applyNumberFormat="1" applyFill="1" applyBorder="1"/>
    <xf numFmtId="2" fontId="4" fillId="5" borderId="1" xfId="0" applyNumberFormat="1" applyFont="1" applyFill="1" applyBorder="1"/>
    <xf numFmtId="165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4" fontId="26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left"/>
    </xf>
    <xf numFmtId="2" fontId="0" fillId="3" borderId="1" xfId="0" applyNumberFormat="1" applyFill="1" applyBorder="1"/>
    <xf numFmtId="0" fontId="0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4" fontId="20" fillId="0" borderId="1" xfId="0" applyNumberFormat="1" applyFont="1" applyFill="1" applyBorder="1" applyAlignment="1">
      <alignment horizontal="center"/>
    </xf>
    <xf numFmtId="165" fontId="21" fillId="0" borderId="1" xfId="0" applyNumberFormat="1" applyFont="1" applyBorder="1" applyAlignment="1">
      <alignment horizontal="center"/>
    </xf>
    <xf numFmtId="0" fontId="18" fillId="0" borderId="1" xfId="0" applyFont="1" applyFill="1" applyBorder="1" applyAlignment="1"/>
    <xf numFmtId="165" fontId="21" fillId="0" borderId="1" xfId="0" applyNumberFormat="1" applyFont="1" applyBorder="1" applyAlignment="1"/>
    <xf numFmtId="0" fontId="22" fillId="0" borderId="1" xfId="0" applyFont="1" applyBorder="1" applyAlignment="1"/>
    <xf numFmtId="0" fontId="21" fillId="0" borderId="1" xfId="0" applyFont="1" applyFill="1" applyBorder="1" applyAlignment="1">
      <alignment wrapText="1"/>
    </xf>
    <xf numFmtId="14" fontId="24" fillId="0" borderId="1" xfId="0" applyNumberFormat="1" applyFont="1" applyFill="1" applyBorder="1" applyAlignment="1"/>
    <xf numFmtId="0" fontId="24" fillId="0" borderId="1" xfId="0" applyFont="1" applyFill="1" applyBorder="1" applyAlignment="1"/>
    <xf numFmtId="44" fontId="25" fillId="0" borderId="1" xfId="1" applyFont="1" applyFill="1" applyBorder="1" applyAlignment="1"/>
    <xf numFmtId="165" fontId="26" fillId="0" borderId="1" xfId="0" applyNumberFormat="1" applyFont="1" applyBorder="1" applyAlignment="1"/>
    <xf numFmtId="2" fontId="28" fillId="0" borderId="1" xfId="0" applyNumberFormat="1" applyFont="1" applyBorder="1"/>
    <xf numFmtId="0" fontId="3" fillId="0" borderId="1" xfId="0" applyFont="1" applyFill="1" applyBorder="1"/>
    <xf numFmtId="164" fontId="0" fillId="0" borderId="1" xfId="0" applyNumberFormat="1" applyFill="1" applyBorder="1"/>
    <xf numFmtId="1" fontId="3" fillId="0" borderId="1" xfId="0" applyNumberFormat="1" applyFont="1" applyFill="1" applyBorder="1"/>
    <xf numFmtId="0" fontId="0" fillId="0" borderId="1" xfId="0" applyNumberFormat="1" applyBorder="1" applyAlignment="1">
      <alignment horizontal="center"/>
    </xf>
    <xf numFmtId="164" fontId="7" fillId="0" borderId="1" xfId="0" applyNumberFormat="1" applyFont="1" applyBorder="1"/>
    <xf numFmtId="0" fontId="29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9" fillId="0" borderId="1" xfId="0" applyFont="1" applyFill="1" applyBorder="1"/>
    <xf numFmtId="0" fontId="0" fillId="0" borderId="1" xfId="0" applyFont="1" applyFill="1" applyBorder="1"/>
    <xf numFmtId="0" fontId="12" fillId="4" borderId="1" xfId="0" applyFont="1" applyFill="1" applyBorder="1"/>
    <xf numFmtId="0" fontId="0" fillId="4" borderId="1" xfId="0" applyFill="1" applyBorder="1"/>
    <xf numFmtId="2" fontId="0" fillId="4" borderId="1" xfId="0" applyNumberFormat="1" applyFill="1" applyBorder="1"/>
    <xf numFmtId="2" fontId="7" fillId="3" borderId="1" xfId="0" applyNumberFormat="1" applyFont="1" applyFill="1" applyBorder="1"/>
    <xf numFmtId="2" fontId="7" fillId="0" borderId="1" xfId="0" applyNumberFormat="1" applyFont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2" fontId="4" fillId="0" borderId="13" xfId="0" applyNumberFormat="1" applyFont="1" applyBorder="1" applyAlignment="1">
      <alignment horizontal="center"/>
    </xf>
    <xf numFmtId="14" fontId="0" fillId="0" borderId="1" xfId="0" applyNumberFormat="1" applyFont="1" applyBorder="1"/>
    <xf numFmtId="14" fontId="0" fillId="0" borderId="14" xfId="0" applyNumberFormat="1" applyFont="1" applyFill="1" applyBorder="1"/>
    <xf numFmtId="14" fontId="0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2" fontId="34" fillId="0" borderId="1" xfId="0" applyNumberFormat="1" applyFont="1" applyBorder="1"/>
    <xf numFmtId="0" fontId="0" fillId="0" borderId="1" xfId="0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14" fontId="9" fillId="0" borderId="1" xfId="0" applyNumberFormat="1" applyFont="1" applyBorder="1" applyAlignment="1">
      <alignment wrapText="1"/>
    </xf>
    <xf numFmtId="14" fontId="0" fillId="0" borderId="1" xfId="0" applyNumberFormat="1" applyFont="1" applyFill="1" applyBorder="1" applyAlignment="1">
      <alignment horizontal="center"/>
    </xf>
    <xf numFmtId="2" fontId="7" fillId="0" borderId="12" xfId="0" applyNumberFormat="1" applyFont="1" applyBorder="1"/>
    <xf numFmtId="0" fontId="0" fillId="0" borderId="12" xfId="0" applyBorder="1"/>
    <xf numFmtId="2" fontId="7" fillId="3" borderId="13" xfId="0" applyNumberFormat="1" applyFont="1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9" fillId="3" borderId="14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9" fillId="4" borderId="1" xfId="0" applyFont="1" applyFill="1" applyBorder="1"/>
    <xf numFmtId="0" fontId="0" fillId="4" borderId="1" xfId="0" applyFont="1" applyFill="1" applyBorder="1"/>
    <xf numFmtId="0" fontId="13" fillId="4" borderId="1" xfId="0" applyFont="1" applyFill="1" applyBorder="1"/>
    <xf numFmtId="0" fontId="16" fillId="4" borderId="1" xfId="0" applyFont="1" applyFill="1" applyBorder="1"/>
    <xf numFmtId="0" fontId="9" fillId="3" borderId="1" xfId="0" applyFont="1" applyFill="1" applyBorder="1" applyAlignment="1">
      <alignment wrapText="1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29" fillId="0" borderId="15" xfId="0" applyFont="1" applyBorder="1" applyAlignment="1">
      <alignment horizontal="left"/>
    </xf>
    <xf numFmtId="14" fontId="0" fillId="0" borderId="15" xfId="0" applyNumberFormat="1" applyBorder="1"/>
    <xf numFmtId="2" fontId="0" fillId="0" borderId="15" xfId="0" applyNumberForma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0" fontId="0" fillId="4" borderId="15" xfId="0" applyFill="1" applyBorder="1"/>
    <xf numFmtId="0" fontId="0" fillId="0" borderId="15" xfId="0" applyFont="1" applyBorder="1" applyAlignment="1">
      <alignment horizontal="center"/>
    </xf>
    <xf numFmtId="15" fontId="0" fillId="0" borderId="15" xfId="0" applyNumberFormat="1" applyFont="1" applyBorder="1"/>
    <xf numFmtId="2" fontId="0" fillId="0" borderId="15" xfId="0" applyNumberFormat="1" applyBorder="1"/>
    <xf numFmtId="2" fontId="7" fillId="0" borderId="15" xfId="0" applyNumberFormat="1" applyFont="1" applyBorder="1"/>
    <xf numFmtId="0" fontId="0" fillId="3" borderId="15" xfId="0" applyFill="1" applyBorder="1"/>
    <xf numFmtId="0" fontId="0" fillId="0" borderId="0" xfId="0" applyBorder="1"/>
    <xf numFmtId="0" fontId="0" fillId="0" borderId="8" xfId="0" applyBorder="1"/>
    <xf numFmtId="0" fontId="0" fillId="0" borderId="2" xfId="0" applyBorder="1"/>
    <xf numFmtId="2" fontId="0" fillId="3" borderId="1" xfId="0" applyNumberFormat="1" applyFont="1" applyFill="1" applyBorder="1" applyAlignment="1">
      <alignment horizontal="center"/>
    </xf>
    <xf numFmtId="0" fontId="0" fillId="8" borderId="1" xfId="0" applyFill="1" applyBorder="1"/>
    <xf numFmtId="0" fontId="7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textRotation="90" wrapText="1"/>
    </xf>
    <xf numFmtId="0" fontId="18" fillId="0" borderId="1" xfId="0" applyFont="1" applyBorder="1"/>
    <xf numFmtId="1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/>
    <xf numFmtId="2" fontId="5" fillId="3" borderId="1" xfId="0" applyNumberFormat="1" applyFont="1" applyFill="1" applyBorder="1" applyAlignment="1">
      <alignment horizontal="center"/>
    </xf>
    <xf numFmtId="2" fontId="5" fillId="3" borderId="11" xfId="0" applyNumberFormat="1" applyFont="1" applyFill="1" applyBorder="1" applyAlignment="1">
      <alignment horizontal="center"/>
    </xf>
    <xf numFmtId="2" fontId="11" fillId="0" borderId="9" xfId="0" applyNumberFormat="1" applyFont="1" applyBorder="1" applyAlignment="1">
      <alignment horizontal="left"/>
    </xf>
    <xf numFmtId="2" fontId="27" fillId="0" borderId="1" xfId="0" applyNumberFormat="1" applyFont="1" applyBorder="1"/>
    <xf numFmtId="2" fontId="7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2" fontId="5" fillId="0" borderId="11" xfId="0" applyNumberFormat="1" applyFont="1" applyBorder="1"/>
    <xf numFmtId="0" fontId="0" fillId="0" borderId="1" xfId="0" applyBorder="1" applyAlignment="1">
      <alignment horizontal="left"/>
    </xf>
    <xf numFmtId="2" fontId="35" fillId="0" borderId="1" xfId="0" applyNumberFormat="1" applyFont="1" applyBorder="1" applyAlignment="1">
      <alignment horizontal="center"/>
    </xf>
    <xf numFmtId="2" fontId="32" fillId="0" borderId="1" xfId="0" applyNumberFormat="1" applyFont="1" applyBorder="1" applyAlignment="1">
      <alignment horizontal="center" textRotation="90" wrapText="1"/>
    </xf>
    <xf numFmtId="14" fontId="18" fillId="0" borderId="1" xfId="0" applyNumberFormat="1" applyFont="1" applyBorder="1" applyAlignment="1">
      <alignment horizontal="left"/>
    </xf>
    <xf numFmtId="0" fontId="25" fillId="0" borderId="1" xfId="0" applyFont="1" applyFill="1" applyBorder="1" applyAlignment="1">
      <alignment horizontal="center"/>
    </xf>
    <xf numFmtId="0" fontId="37" fillId="0" borderId="1" xfId="0" applyFont="1" applyBorder="1" applyAlignment="1">
      <alignment horizontal="center"/>
    </xf>
    <xf numFmtId="165" fontId="24" fillId="0" borderId="1" xfId="0" applyNumberFormat="1" applyFont="1" applyBorder="1" applyAlignment="1">
      <alignment horizontal="center"/>
    </xf>
    <xf numFmtId="0" fontId="15" fillId="0" borderId="0" xfId="0" applyFont="1"/>
    <xf numFmtId="0" fontId="24" fillId="0" borderId="1" xfId="0" applyFont="1" applyFill="1" applyBorder="1" applyAlignment="1">
      <alignment horizontal="left"/>
    </xf>
    <xf numFmtId="0" fontId="37" fillId="0" borderId="1" xfId="0" applyFont="1" applyBorder="1"/>
    <xf numFmtId="1" fontId="7" fillId="3" borderId="1" xfId="0" applyNumberFormat="1" applyFont="1" applyFill="1" applyBorder="1"/>
    <xf numFmtId="0" fontId="7" fillId="4" borderId="1" xfId="0" applyFont="1" applyFill="1" applyBorder="1"/>
    <xf numFmtId="7" fontId="14" fillId="0" borderId="1" xfId="1" applyNumberFormat="1" applyFont="1" applyBorder="1" applyAlignment="1">
      <alignment horizontal="left"/>
    </xf>
    <xf numFmtId="2" fontId="9" fillId="3" borderId="1" xfId="0" applyNumberFormat="1" applyFont="1" applyFill="1" applyBorder="1" applyAlignment="1">
      <alignment horizontal="center" textRotation="90" wrapText="1"/>
    </xf>
    <xf numFmtId="2" fontId="3" fillId="3" borderId="1" xfId="0" applyNumberFormat="1" applyFont="1" applyFill="1" applyBorder="1"/>
    <xf numFmtId="14" fontId="0" fillId="3" borderId="1" xfId="0" applyNumberFormat="1" applyFont="1" applyFill="1" applyBorder="1" applyAlignment="1">
      <alignment horizontal="center"/>
    </xf>
    <xf numFmtId="14" fontId="36" fillId="0" borderId="1" xfId="0" applyNumberFormat="1" applyFont="1" applyBorder="1" applyAlignment="1">
      <alignment horizontal="center"/>
    </xf>
    <xf numFmtId="44" fontId="7" fillId="0" borderId="1" xfId="0" applyNumberFormat="1" applyFont="1" applyBorder="1"/>
    <xf numFmtId="2" fontId="38" fillId="0" borderId="1" xfId="0" applyNumberFormat="1" applyFont="1" applyBorder="1"/>
    <xf numFmtId="1" fontId="7" fillId="0" borderId="1" xfId="0" applyNumberFormat="1" applyFont="1" applyBorder="1" applyAlignment="1"/>
    <xf numFmtId="0" fontId="39" fillId="0" borderId="1" xfId="0" applyFont="1" applyBorder="1"/>
    <xf numFmtId="2" fontId="39" fillId="0" borderId="1" xfId="0" applyNumberFormat="1" applyFont="1" applyBorder="1"/>
    <xf numFmtId="2" fontId="8" fillId="8" borderId="1" xfId="0" applyNumberFormat="1" applyFont="1" applyFill="1" applyBorder="1" applyAlignment="1">
      <alignment horizontal="center" textRotation="90" wrapText="1"/>
    </xf>
    <xf numFmtId="2" fontId="9" fillId="8" borderId="1" xfId="0" applyNumberFormat="1" applyFont="1" applyFill="1" applyBorder="1" applyAlignment="1">
      <alignment horizontal="center" textRotation="90" wrapText="1"/>
    </xf>
    <xf numFmtId="44" fontId="4" fillId="0" borderId="1" xfId="0" applyNumberFormat="1" applyFont="1" applyBorder="1" applyAlignment="1">
      <alignment horizontal="center" textRotation="90" wrapText="1"/>
    </xf>
    <xf numFmtId="164" fontId="0" fillId="2" borderId="1" xfId="0" applyNumberFormat="1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49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164" fontId="0" fillId="3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2" fontId="0" fillId="0" borderId="1" xfId="0" applyNumberFormat="1" applyBorder="1" applyAlignment="1">
      <alignment horizontal="right"/>
    </xf>
    <xf numFmtId="16" fontId="18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2" fontId="4" fillId="0" borderId="13" xfId="0" applyNumberFormat="1" applyFont="1" applyBorder="1"/>
    <xf numFmtId="2" fontId="40" fillId="0" borderId="1" xfId="0" applyNumberFormat="1" applyFont="1" applyBorder="1"/>
    <xf numFmtId="0" fontId="23" fillId="0" borderId="1" xfId="0" applyFont="1" applyBorder="1"/>
    <xf numFmtId="0" fontId="20" fillId="0" borderId="1" xfId="0" applyFont="1" applyFill="1" applyBorder="1" applyAlignment="1">
      <alignment horizontal="left"/>
    </xf>
    <xf numFmtId="165" fontId="20" fillId="0" borderId="1" xfId="0" applyNumberFormat="1" applyFont="1" applyBorder="1" applyAlignment="1">
      <alignment horizontal="left"/>
    </xf>
    <xf numFmtId="0" fontId="34" fillId="0" borderId="1" xfId="0" applyFont="1" applyBorder="1"/>
    <xf numFmtId="4" fontId="0" fillId="0" borderId="1" xfId="0" applyNumberFormat="1" applyBorder="1"/>
    <xf numFmtId="0" fontId="7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41" fillId="0" borderId="1" xfId="0" applyFont="1" applyBorder="1"/>
    <xf numFmtId="8" fontId="0" fillId="0" borderId="1" xfId="0" applyNumberFormat="1" applyBorder="1"/>
    <xf numFmtId="4" fontId="0" fillId="0" borderId="0" xfId="0" applyNumberFormat="1"/>
    <xf numFmtId="2" fontId="0" fillId="3" borderId="1" xfId="0" applyNumberFormat="1" applyFont="1" applyFill="1" applyBorder="1"/>
    <xf numFmtId="164" fontId="7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4" fillId="3" borderId="1" xfId="0" applyFont="1" applyFill="1" applyBorder="1"/>
    <xf numFmtId="14" fontId="31" fillId="0" borderId="1" xfId="0" applyNumberFormat="1" applyFont="1" applyBorder="1"/>
    <xf numFmtId="0" fontId="31" fillId="0" borderId="1" xfId="0" applyFont="1" applyBorder="1"/>
    <xf numFmtId="2" fontId="31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66" fontId="20" fillId="0" borderId="1" xfId="0" applyNumberFormat="1" applyFont="1" applyBorder="1" applyAlignment="1">
      <alignment horizontal="center"/>
    </xf>
    <xf numFmtId="2" fontId="0" fillId="0" borderId="0" xfId="0" applyNumberFormat="1"/>
    <xf numFmtId="15" fontId="0" fillId="0" borderId="0" xfId="0" applyNumberFormat="1"/>
    <xf numFmtId="0" fontId="36" fillId="0" borderId="0" xfId="0" applyFont="1"/>
    <xf numFmtId="0" fontId="20" fillId="6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Font="1" applyBorder="1" applyAlignment="1"/>
    <xf numFmtId="0" fontId="20" fillId="7" borderId="1" xfId="0" applyFont="1" applyFill="1" applyBorder="1"/>
    <xf numFmtId="0" fontId="36" fillId="0" borderId="0" xfId="0" applyFont="1" applyAlignment="1">
      <alignment horizontal="center"/>
    </xf>
    <xf numFmtId="0" fontId="19" fillId="0" borderId="1" xfId="0" applyFont="1" applyBorder="1" applyAlignment="1">
      <alignment horizontal="left"/>
    </xf>
    <xf numFmtId="0" fontId="20" fillId="0" borderId="1" xfId="0" applyFont="1" applyFill="1" applyBorder="1" applyAlignment="1"/>
    <xf numFmtId="14" fontId="23" fillId="0" borderId="1" xfId="0" applyNumberFormat="1" applyFont="1" applyBorder="1" applyAlignment="1">
      <alignment horizontal="center"/>
    </xf>
    <xf numFmtId="4" fontId="20" fillId="7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left"/>
    </xf>
    <xf numFmtId="0" fontId="20" fillId="3" borderId="1" xfId="0" applyFont="1" applyFill="1" applyBorder="1" applyAlignment="1">
      <alignment horizontal="center"/>
    </xf>
    <xf numFmtId="0" fontId="23" fillId="0" borderId="1" xfId="0" applyFont="1" applyBorder="1" applyAlignment="1"/>
    <xf numFmtId="0" fontId="20" fillId="0" borderId="1" xfId="0" applyFont="1" applyBorder="1" applyAlignment="1">
      <alignment wrapText="1"/>
    </xf>
    <xf numFmtId="0" fontId="7" fillId="0" borderId="10" xfId="0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42" fillId="0" borderId="1" xfId="2" applyBorder="1" applyAlignment="1" applyProtection="1"/>
    <xf numFmtId="2" fontId="35" fillId="0" borderId="1" xfId="0" applyNumberFormat="1" applyFont="1" applyBorder="1"/>
    <xf numFmtId="14" fontId="4" fillId="0" borderId="1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41" fillId="3" borderId="1" xfId="0" applyFont="1" applyFill="1" applyBorder="1"/>
    <xf numFmtId="2" fontId="7" fillId="3" borderId="1" xfId="0" applyNumberFormat="1" applyFont="1" applyFill="1" applyBorder="1" applyAlignment="1">
      <alignment horizontal="right"/>
    </xf>
    <xf numFmtId="0" fontId="36" fillId="0" borderId="1" xfId="0" applyFont="1" applyBorder="1"/>
    <xf numFmtId="0" fontId="36" fillId="0" borderId="1" xfId="0" applyFont="1" applyBorder="1" applyAlignment="1">
      <alignment horizontal="left"/>
    </xf>
    <xf numFmtId="2" fontId="43" fillId="0" borderId="1" xfId="0" applyNumberFormat="1" applyFont="1" applyBorder="1"/>
    <xf numFmtId="0" fontId="35" fillId="0" borderId="1" xfId="0" applyFont="1" applyBorder="1"/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2" fontId="7" fillId="0" borderId="8" xfId="0" applyNumberFormat="1" applyFont="1" applyBorder="1" applyAlignment="1">
      <alignment horizontal="left"/>
    </xf>
    <xf numFmtId="2" fontId="7" fillId="0" borderId="9" xfId="0" applyNumberFormat="1" applyFont="1" applyBorder="1" applyAlignment="1">
      <alignment horizontal="left"/>
    </xf>
    <xf numFmtId="2" fontId="7" fillId="0" borderId="10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/>
    <xf numFmtId="0" fontId="7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7" fillId="0" borderId="1" xfId="0" applyNumberFormat="1" applyFont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21" fillId="0" borderId="8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22" fillId="0" borderId="8" xfId="0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0" fontId="24" fillId="0" borderId="8" xfId="0" applyFont="1" applyBorder="1" applyAlignment="1">
      <alignment horizontal="center"/>
    </xf>
    <xf numFmtId="0" fontId="24" fillId="0" borderId="10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../../../Desktop/-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0"/>
  <sheetViews>
    <sheetView view="pageLayout" topLeftCell="A15" zoomScaleNormal="100" workbookViewId="0">
      <selection activeCell="Q38" sqref="Q38"/>
    </sheetView>
  </sheetViews>
  <sheetFormatPr defaultRowHeight="15"/>
  <cols>
    <col min="1" max="1" width="8.85546875" style="19" customWidth="1"/>
    <col min="2" max="2" width="10.85546875" style="250" customWidth="1"/>
    <col min="3" max="6" width="9.28515625" style="26" bestFit="1" customWidth="1"/>
    <col min="7" max="7" width="10.5703125" style="26" bestFit="1" customWidth="1"/>
    <col min="8" max="14" width="9.28515625" style="26" bestFit="1" customWidth="1"/>
    <col min="15" max="15" width="33.85546875" style="3" customWidth="1"/>
    <col min="16" max="16" width="9.28515625" style="26" bestFit="1" customWidth="1"/>
    <col min="17" max="17" width="9.85546875" style="26" bestFit="1" customWidth="1"/>
    <col min="18" max="16384" width="9.140625" style="3"/>
  </cols>
  <sheetData>
    <row r="1" spans="1:17" ht="101.25" customHeight="1">
      <c r="A1" s="84" t="s">
        <v>90</v>
      </c>
      <c r="B1" s="248" t="s">
        <v>1</v>
      </c>
      <c r="C1" s="85" t="s">
        <v>2</v>
      </c>
      <c r="D1" s="85" t="s">
        <v>3</v>
      </c>
      <c r="E1" s="85" t="s">
        <v>4</v>
      </c>
      <c r="F1" s="85" t="s">
        <v>114</v>
      </c>
      <c r="G1" s="85" t="s">
        <v>93</v>
      </c>
      <c r="H1" s="85" t="s">
        <v>5</v>
      </c>
      <c r="I1" s="85" t="s">
        <v>130</v>
      </c>
      <c r="J1" s="246" t="s">
        <v>156</v>
      </c>
      <c r="K1" s="85" t="s">
        <v>112</v>
      </c>
      <c r="L1" s="96" t="s">
        <v>6</v>
      </c>
      <c r="M1" s="96"/>
      <c r="N1" s="85" t="s">
        <v>7</v>
      </c>
      <c r="O1" s="84" t="s">
        <v>8</v>
      </c>
      <c r="P1" s="85" t="s">
        <v>9</v>
      </c>
      <c r="Q1" s="85" t="s">
        <v>10</v>
      </c>
    </row>
    <row r="2" spans="1:17">
      <c r="A2" s="97"/>
      <c r="B2" s="24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86"/>
      <c r="P2" s="99"/>
      <c r="Q2" s="26">
        <v>34272.18</v>
      </c>
    </row>
    <row r="3" spans="1:17">
      <c r="A3" s="15" t="s">
        <v>158</v>
      </c>
      <c r="B3" s="250">
        <v>45749</v>
      </c>
      <c r="C3" s="26">
        <v>40.44</v>
      </c>
      <c r="D3" s="26">
        <v>8.09</v>
      </c>
      <c r="E3" s="131">
        <f t="shared" ref="E3:E37" si="0">SUM(C3:D3)</f>
        <v>48.53</v>
      </c>
      <c r="L3" s="26">
        <v>40.44</v>
      </c>
      <c r="O3" s="3" t="s">
        <v>191</v>
      </c>
      <c r="P3" s="26">
        <f t="shared" ref="P3:P16" si="1">SUM(F3:O3)</f>
        <v>40.44</v>
      </c>
      <c r="Q3" s="26">
        <f>SUM(Q2-P3)</f>
        <v>34231.74</v>
      </c>
    </row>
    <row r="4" spans="1:17">
      <c r="A4" s="15" t="s">
        <v>157</v>
      </c>
      <c r="B4" s="250">
        <v>45750</v>
      </c>
      <c r="C4" s="26">
        <v>601.33000000000004</v>
      </c>
      <c r="E4" s="131">
        <f t="shared" si="0"/>
        <v>601.33000000000004</v>
      </c>
      <c r="F4" s="26">
        <v>601.33000000000004</v>
      </c>
      <c r="O4" s="3" t="s">
        <v>173</v>
      </c>
      <c r="P4" s="26">
        <f t="shared" si="1"/>
        <v>601.33000000000004</v>
      </c>
      <c r="Q4" s="26">
        <f>SUM(Q3-P4)</f>
        <v>33630.409999999996</v>
      </c>
    </row>
    <row r="5" spans="1:17">
      <c r="A5" s="15" t="s">
        <v>159</v>
      </c>
      <c r="B5" s="250">
        <v>45750</v>
      </c>
      <c r="C5" s="26">
        <v>149.19999999999999</v>
      </c>
      <c r="E5" s="131">
        <f t="shared" si="0"/>
        <v>149.19999999999999</v>
      </c>
      <c r="F5" s="26">
        <v>149.19999999999999</v>
      </c>
      <c r="O5" s="3" t="s">
        <v>174</v>
      </c>
      <c r="P5" s="26">
        <f t="shared" si="1"/>
        <v>149.19999999999999</v>
      </c>
      <c r="Q5" s="26">
        <f t="shared" ref="Q5:Q37" si="2">SUM(Q4-P5)</f>
        <v>33481.21</v>
      </c>
    </row>
    <row r="6" spans="1:17">
      <c r="A6" s="15" t="s">
        <v>160</v>
      </c>
      <c r="B6" s="250">
        <v>45750</v>
      </c>
      <c r="C6" s="26">
        <v>6.62</v>
      </c>
      <c r="D6" s="26">
        <v>1.32</v>
      </c>
      <c r="E6" s="131">
        <f t="shared" si="0"/>
        <v>7.94</v>
      </c>
      <c r="L6" s="26">
        <v>6.62</v>
      </c>
      <c r="O6" s="3" t="s">
        <v>190</v>
      </c>
      <c r="P6" s="26">
        <f t="shared" si="1"/>
        <v>6.62</v>
      </c>
      <c r="Q6" s="26">
        <f t="shared" si="2"/>
        <v>33474.589999999997</v>
      </c>
    </row>
    <row r="7" spans="1:17">
      <c r="A7" s="15" t="s">
        <v>161</v>
      </c>
      <c r="B7" s="250">
        <v>45757</v>
      </c>
      <c r="C7" s="26">
        <v>407.47</v>
      </c>
      <c r="D7" s="26">
        <v>81.489999999999995</v>
      </c>
      <c r="E7" s="131">
        <f t="shared" si="0"/>
        <v>488.96000000000004</v>
      </c>
      <c r="H7" s="26">
        <v>8.33</v>
      </c>
      <c r="I7" s="26">
        <v>399.14</v>
      </c>
      <c r="O7" s="3" t="s">
        <v>202</v>
      </c>
      <c r="P7" s="26">
        <f t="shared" si="1"/>
        <v>407.46999999999997</v>
      </c>
      <c r="Q7" s="26">
        <f t="shared" si="2"/>
        <v>33067.119999999995</v>
      </c>
    </row>
    <row r="8" spans="1:17">
      <c r="A8" s="15" t="s">
        <v>162</v>
      </c>
      <c r="B8" s="172">
        <v>45758</v>
      </c>
      <c r="C8" s="26">
        <v>99.99</v>
      </c>
      <c r="D8" s="26">
        <v>20</v>
      </c>
      <c r="E8" s="131">
        <f t="shared" si="0"/>
        <v>119.99</v>
      </c>
      <c r="H8" s="26">
        <v>99.99</v>
      </c>
      <c r="O8" s="18" t="s">
        <v>163</v>
      </c>
      <c r="P8" s="26">
        <f t="shared" si="1"/>
        <v>99.99</v>
      </c>
      <c r="Q8" s="26">
        <f t="shared" si="2"/>
        <v>32967.129999999997</v>
      </c>
    </row>
    <row r="9" spans="1:17">
      <c r="A9" s="15" t="s">
        <v>164</v>
      </c>
      <c r="B9" s="172">
        <v>45761</v>
      </c>
      <c r="C9" s="26">
        <v>149.58000000000001</v>
      </c>
      <c r="D9" s="26">
        <v>29.92</v>
      </c>
      <c r="E9" s="131">
        <f t="shared" si="0"/>
        <v>179.5</v>
      </c>
      <c r="L9" s="26">
        <v>149.58000000000001</v>
      </c>
      <c r="O9" s="18" t="s">
        <v>165</v>
      </c>
      <c r="P9" s="26">
        <f t="shared" si="1"/>
        <v>149.58000000000001</v>
      </c>
      <c r="Q9" s="26">
        <f t="shared" si="2"/>
        <v>32817.549999999996</v>
      </c>
    </row>
    <row r="10" spans="1:17">
      <c r="A10" s="15" t="s">
        <v>166</v>
      </c>
      <c r="B10" s="172">
        <v>45761</v>
      </c>
      <c r="C10" s="26">
        <v>142.12</v>
      </c>
      <c r="D10" s="26">
        <v>28.42</v>
      </c>
      <c r="E10" s="131">
        <f t="shared" si="0"/>
        <v>170.54000000000002</v>
      </c>
      <c r="H10" s="26">
        <v>142.12</v>
      </c>
      <c r="O10" s="18" t="s">
        <v>167</v>
      </c>
      <c r="P10" s="26">
        <f t="shared" si="1"/>
        <v>142.12</v>
      </c>
      <c r="Q10" s="26">
        <f t="shared" si="2"/>
        <v>32675.429999999997</v>
      </c>
    </row>
    <row r="11" spans="1:17">
      <c r="A11" s="15" t="s">
        <v>168</v>
      </c>
      <c r="B11" s="172">
        <v>45764</v>
      </c>
      <c r="C11" s="26">
        <v>47</v>
      </c>
      <c r="E11" s="131">
        <f t="shared" si="0"/>
        <v>47</v>
      </c>
      <c r="H11" s="26">
        <v>47</v>
      </c>
      <c r="O11" s="18" t="s">
        <v>169</v>
      </c>
      <c r="P11" s="26">
        <f t="shared" si="1"/>
        <v>47</v>
      </c>
      <c r="Q11" s="26">
        <f t="shared" si="2"/>
        <v>32628.429999999997</v>
      </c>
    </row>
    <row r="12" spans="1:17">
      <c r="A12" s="23" t="s">
        <v>170</v>
      </c>
      <c r="B12" s="172">
        <v>45768</v>
      </c>
      <c r="C12" s="26">
        <v>5</v>
      </c>
      <c r="E12" s="131">
        <f t="shared" si="0"/>
        <v>5</v>
      </c>
      <c r="G12" s="26">
        <v>5</v>
      </c>
      <c r="O12" s="18" t="s">
        <v>187</v>
      </c>
      <c r="P12" s="26">
        <f t="shared" si="1"/>
        <v>5</v>
      </c>
      <c r="Q12" s="26">
        <f t="shared" si="2"/>
        <v>32623.429999999997</v>
      </c>
    </row>
    <row r="13" spans="1:17">
      <c r="A13" s="15" t="s">
        <v>171</v>
      </c>
      <c r="B13" s="172">
        <v>45784</v>
      </c>
      <c r="C13" s="26">
        <v>688.87</v>
      </c>
      <c r="E13" s="131">
        <f t="shared" si="0"/>
        <v>688.87</v>
      </c>
      <c r="F13" s="26">
        <v>688.87</v>
      </c>
      <c r="O13" s="3" t="s">
        <v>172</v>
      </c>
      <c r="P13" s="26">
        <f t="shared" si="1"/>
        <v>688.87</v>
      </c>
      <c r="Q13" s="26">
        <f t="shared" si="2"/>
        <v>31934.559999999998</v>
      </c>
    </row>
    <row r="14" spans="1:17">
      <c r="A14" s="15" t="s">
        <v>175</v>
      </c>
      <c r="B14" s="172">
        <v>45784</v>
      </c>
      <c r="C14" s="26">
        <v>237.66</v>
      </c>
      <c r="E14" s="131">
        <f t="shared" si="0"/>
        <v>237.66</v>
      </c>
      <c r="F14" s="26">
        <v>237.66</v>
      </c>
      <c r="O14" s="18" t="s">
        <v>176</v>
      </c>
      <c r="P14" s="26">
        <f t="shared" si="1"/>
        <v>237.66</v>
      </c>
      <c r="Q14" s="26">
        <f t="shared" si="2"/>
        <v>31696.899999999998</v>
      </c>
    </row>
    <row r="15" spans="1:17">
      <c r="A15" s="23" t="s">
        <v>177</v>
      </c>
      <c r="B15" s="172">
        <v>45784</v>
      </c>
      <c r="C15" s="26">
        <v>28.5</v>
      </c>
      <c r="D15" s="26">
        <v>5.7</v>
      </c>
      <c r="E15" s="131">
        <f t="shared" si="0"/>
        <v>34.200000000000003</v>
      </c>
      <c r="H15" s="26">
        <v>28.5</v>
      </c>
      <c r="O15" s="18" t="s">
        <v>189</v>
      </c>
      <c r="P15" s="26">
        <f t="shared" si="1"/>
        <v>28.5</v>
      </c>
      <c r="Q15" s="26">
        <f t="shared" si="2"/>
        <v>31668.399999999998</v>
      </c>
    </row>
    <row r="16" spans="1:17">
      <c r="A16" s="15" t="s">
        <v>178</v>
      </c>
      <c r="B16" s="172">
        <v>45784</v>
      </c>
      <c r="C16" s="26">
        <v>18</v>
      </c>
      <c r="E16" s="131">
        <f t="shared" si="0"/>
        <v>18</v>
      </c>
      <c r="H16" s="26">
        <v>18</v>
      </c>
      <c r="O16" s="18" t="s">
        <v>449</v>
      </c>
      <c r="P16" s="26">
        <f t="shared" si="1"/>
        <v>18</v>
      </c>
      <c r="Q16" s="26">
        <f t="shared" si="2"/>
        <v>31650.399999999998</v>
      </c>
    </row>
    <row r="17" spans="1:18">
      <c r="A17" s="15" t="s">
        <v>179</v>
      </c>
      <c r="B17" s="172">
        <v>45784</v>
      </c>
      <c r="C17" s="26">
        <v>126</v>
      </c>
      <c r="E17" s="131">
        <f t="shared" si="0"/>
        <v>126</v>
      </c>
      <c r="H17" s="26">
        <v>126</v>
      </c>
      <c r="O17" s="18" t="s">
        <v>214</v>
      </c>
      <c r="P17" s="26">
        <f t="shared" ref="P17:P22" si="3">SUM(F17:O17)</f>
        <v>126</v>
      </c>
      <c r="Q17" s="26">
        <f t="shared" si="2"/>
        <v>31524.399999999998</v>
      </c>
    </row>
    <row r="18" spans="1:18">
      <c r="A18" s="15" t="s">
        <v>180</v>
      </c>
      <c r="B18" s="172">
        <v>45788</v>
      </c>
      <c r="C18" s="131">
        <v>489</v>
      </c>
      <c r="E18" s="131">
        <f t="shared" si="0"/>
        <v>489</v>
      </c>
      <c r="K18" s="26">
        <v>489</v>
      </c>
      <c r="O18" s="266" t="s">
        <v>201</v>
      </c>
      <c r="P18" s="26">
        <f t="shared" si="3"/>
        <v>489</v>
      </c>
      <c r="Q18" s="26">
        <f t="shared" si="2"/>
        <v>31035.399999999998</v>
      </c>
    </row>
    <row r="19" spans="1:18">
      <c r="A19" s="15" t="s">
        <v>183</v>
      </c>
      <c r="B19" s="172">
        <v>45793</v>
      </c>
      <c r="C19" s="131">
        <v>30</v>
      </c>
      <c r="D19" s="26">
        <v>6</v>
      </c>
      <c r="E19" s="131">
        <f t="shared" si="0"/>
        <v>36</v>
      </c>
      <c r="H19" s="26">
        <v>30</v>
      </c>
      <c r="O19" s="18" t="s">
        <v>182</v>
      </c>
      <c r="P19" s="26">
        <f t="shared" si="3"/>
        <v>30</v>
      </c>
      <c r="Q19" s="26">
        <f t="shared" si="2"/>
        <v>31005.399999999998</v>
      </c>
    </row>
    <row r="20" spans="1:18">
      <c r="A20" s="15" t="s">
        <v>184</v>
      </c>
      <c r="B20" s="172">
        <v>45798</v>
      </c>
      <c r="C20" s="131">
        <v>5</v>
      </c>
      <c r="E20" s="131">
        <f t="shared" si="0"/>
        <v>5</v>
      </c>
      <c r="G20" s="26">
        <v>5</v>
      </c>
      <c r="O20" s="18" t="s">
        <v>186</v>
      </c>
      <c r="P20" s="26">
        <f t="shared" si="3"/>
        <v>5</v>
      </c>
      <c r="Q20" s="26">
        <f t="shared" si="2"/>
        <v>31000.399999999998</v>
      </c>
    </row>
    <row r="21" spans="1:18">
      <c r="A21" s="19" t="s">
        <v>185</v>
      </c>
      <c r="B21" s="172">
        <v>45804</v>
      </c>
      <c r="C21" s="26">
        <v>24.11</v>
      </c>
      <c r="D21" s="26">
        <v>4.82</v>
      </c>
      <c r="E21" s="131">
        <f t="shared" si="0"/>
        <v>28.93</v>
      </c>
      <c r="L21" s="26">
        <v>24.11</v>
      </c>
      <c r="O21" s="3" t="s">
        <v>188</v>
      </c>
      <c r="P21" s="26">
        <f t="shared" si="3"/>
        <v>24.11</v>
      </c>
      <c r="Q21" s="26">
        <f t="shared" si="2"/>
        <v>30976.289999999997</v>
      </c>
    </row>
    <row r="22" spans="1:18">
      <c r="A22" s="19" t="s">
        <v>195</v>
      </c>
      <c r="B22" s="172">
        <v>45806</v>
      </c>
      <c r="C22" s="26">
        <v>1018.06</v>
      </c>
      <c r="E22" s="131">
        <f t="shared" si="0"/>
        <v>1018.06</v>
      </c>
      <c r="G22" s="26">
        <v>1018.06</v>
      </c>
      <c r="O22" s="3" t="s">
        <v>396</v>
      </c>
      <c r="P22" s="26">
        <f t="shared" si="3"/>
        <v>1018.06</v>
      </c>
      <c r="Q22" s="26">
        <f t="shared" si="2"/>
        <v>29958.229999999996</v>
      </c>
    </row>
    <row r="23" spans="1:18">
      <c r="A23" s="15" t="s">
        <v>196</v>
      </c>
      <c r="B23" s="172">
        <v>45806</v>
      </c>
      <c r="C23" s="26">
        <v>50.03</v>
      </c>
      <c r="E23" s="131">
        <f t="shared" si="0"/>
        <v>50.03</v>
      </c>
      <c r="F23" s="26">
        <v>50.03</v>
      </c>
      <c r="O23" s="3" t="s">
        <v>199</v>
      </c>
      <c r="P23" s="26">
        <f t="shared" ref="P23:P37" si="4">SUM(F23:O23)</f>
        <v>50.03</v>
      </c>
      <c r="Q23" s="26">
        <f t="shared" si="2"/>
        <v>29908.199999999997</v>
      </c>
    </row>
    <row r="24" spans="1:18">
      <c r="A24" s="15" t="s">
        <v>197</v>
      </c>
      <c r="B24" s="172">
        <v>45806</v>
      </c>
      <c r="C24" s="26">
        <v>290</v>
      </c>
      <c r="D24" s="26">
        <v>58</v>
      </c>
      <c r="E24" s="131">
        <f t="shared" si="0"/>
        <v>348</v>
      </c>
      <c r="H24" s="26">
        <v>290</v>
      </c>
      <c r="O24" s="18" t="s">
        <v>203</v>
      </c>
      <c r="P24" s="26">
        <f t="shared" si="4"/>
        <v>290</v>
      </c>
      <c r="Q24" s="26">
        <f t="shared" si="2"/>
        <v>29618.199999999997</v>
      </c>
    </row>
    <row r="25" spans="1:18">
      <c r="A25" s="15" t="s">
        <v>198</v>
      </c>
      <c r="B25" s="172">
        <v>45806</v>
      </c>
      <c r="C25" s="26">
        <v>42</v>
      </c>
      <c r="E25" s="131">
        <f t="shared" si="0"/>
        <v>42</v>
      </c>
      <c r="H25" s="26">
        <v>42</v>
      </c>
      <c r="O25" s="18" t="s">
        <v>200</v>
      </c>
      <c r="P25" s="26">
        <f t="shared" si="4"/>
        <v>42</v>
      </c>
      <c r="Q25" s="26">
        <f t="shared" si="2"/>
        <v>29576.199999999997</v>
      </c>
    </row>
    <row r="26" spans="1:18">
      <c r="A26" s="15" t="s">
        <v>204</v>
      </c>
      <c r="B26" s="172">
        <v>45817</v>
      </c>
      <c r="C26" s="26">
        <v>18</v>
      </c>
      <c r="E26" s="131">
        <f t="shared" si="0"/>
        <v>18</v>
      </c>
      <c r="H26" s="26">
        <v>18</v>
      </c>
      <c r="O26" s="3" t="s">
        <v>205</v>
      </c>
      <c r="P26" s="26">
        <f t="shared" si="4"/>
        <v>18</v>
      </c>
      <c r="Q26" s="26">
        <f>SUM(Q25-P26)</f>
        <v>29558.199999999997</v>
      </c>
    </row>
    <row r="27" spans="1:18">
      <c r="A27" s="15" t="s">
        <v>206</v>
      </c>
      <c r="B27" s="172">
        <v>45817</v>
      </c>
      <c r="C27" s="26">
        <v>10</v>
      </c>
      <c r="E27" s="131">
        <f t="shared" si="0"/>
        <v>10</v>
      </c>
      <c r="L27" s="26">
        <v>10</v>
      </c>
      <c r="O27" s="3" t="s">
        <v>213</v>
      </c>
      <c r="P27" s="26">
        <f>SUM(F27:O27)</f>
        <v>10</v>
      </c>
      <c r="Q27" s="26">
        <f t="shared" si="2"/>
        <v>29548.199999999997</v>
      </c>
    </row>
    <row r="28" spans="1:18">
      <c r="A28" s="15" t="s">
        <v>207</v>
      </c>
      <c r="B28" s="172">
        <v>45817</v>
      </c>
      <c r="C28" s="26">
        <v>42</v>
      </c>
      <c r="E28" s="131">
        <f t="shared" si="0"/>
        <v>42</v>
      </c>
      <c r="F28" s="16"/>
      <c r="G28" s="16"/>
      <c r="H28" s="16">
        <v>42</v>
      </c>
      <c r="I28" s="16"/>
      <c r="J28" s="16"/>
      <c r="K28" s="16"/>
      <c r="L28" s="16"/>
      <c r="M28" s="16"/>
      <c r="N28" s="16"/>
      <c r="O28" s="3" t="s">
        <v>215</v>
      </c>
      <c r="P28" s="26">
        <f>SUM(F28:O28)</f>
        <v>42</v>
      </c>
      <c r="Q28" s="26">
        <f t="shared" si="2"/>
        <v>29506.199999999997</v>
      </c>
    </row>
    <row r="29" spans="1:18">
      <c r="A29" s="15" t="s">
        <v>208</v>
      </c>
      <c r="B29" s="172">
        <v>45817</v>
      </c>
      <c r="C29" s="258">
        <v>624.47</v>
      </c>
      <c r="E29" s="131">
        <f t="shared" si="0"/>
        <v>624.47</v>
      </c>
      <c r="F29" s="16">
        <v>624.47</v>
      </c>
      <c r="G29" s="16"/>
      <c r="H29" s="16"/>
      <c r="I29" s="16"/>
      <c r="J29" s="16"/>
      <c r="K29" s="16"/>
      <c r="L29" s="16"/>
      <c r="M29" s="16"/>
      <c r="N29" s="16"/>
      <c r="O29" s="26" t="s">
        <v>216</v>
      </c>
      <c r="P29" s="26">
        <f t="shared" si="4"/>
        <v>624.47</v>
      </c>
      <c r="Q29" s="26">
        <f>SUM(Q28-P29)</f>
        <v>28881.729999999996</v>
      </c>
      <c r="R29" s="26"/>
    </row>
    <row r="30" spans="1:18">
      <c r="A30" s="15" t="s">
        <v>209</v>
      </c>
      <c r="B30" s="172">
        <v>45817</v>
      </c>
      <c r="C30" s="258">
        <v>209.37</v>
      </c>
      <c r="E30" s="131">
        <f t="shared" si="0"/>
        <v>209.37</v>
      </c>
      <c r="F30" s="16">
        <v>209.37</v>
      </c>
      <c r="G30" s="16"/>
      <c r="H30" s="16"/>
      <c r="I30" s="16"/>
      <c r="J30" s="16"/>
      <c r="K30" s="16"/>
      <c r="L30" s="16"/>
      <c r="M30" s="16"/>
      <c r="N30" s="16"/>
      <c r="O30" s="26" t="s">
        <v>217</v>
      </c>
      <c r="P30" s="26">
        <f t="shared" si="4"/>
        <v>209.37</v>
      </c>
      <c r="Q30" s="26">
        <f t="shared" si="2"/>
        <v>28672.359999999997</v>
      </c>
      <c r="R30" s="26"/>
    </row>
    <row r="31" spans="1:18">
      <c r="A31" s="15" t="s">
        <v>210</v>
      </c>
      <c r="B31" s="172">
        <v>45817</v>
      </c>
      <c r="C31" s="258">
        <v>146.32</v>
      </c>
      <c r="E31" s="131">
        <f t="shared" si="0"/>
        <v>146.32</v>
      </c>
      <c r="F31" s="16"/>
      <c r="G31" s="16"/>
      <c r="H31" s="16">
        <v>146.32</v>
      </c>
      <c r="I31" s="16"/>
      <c r="J31" s="16"/>
      <c r="K31" s="16"/>
      <c r="L31" s="16"/>
      <c r="M31" s="16"/>
      <c r="N31" s="16"/>
      <c r="O31" s="26" t="s">
        <v>218</v>
      </c>
      <c r="P31" s="26">
        <f t="shared" si="4"/>
        <v>146.32</v>
      </c>
      <c r="Q31" s="26">
        <f t="shared" si="2"/>
        <v>28526.039999999997</v>
      </c>
      <c r="R31" s="26"/>
    </row>
    <row r="32" spans="1:18">
      <c r="A32" s="15" t="s">
        <v>211</v>
      </c>
      <c r="B32" s="172">
        <v>45817</v>
      </c>
      <c r="C32" s="26">
        <v>29.59</v>
      </c>
      <c r="D32" s="26">
        <v>1.92</v>
      </c>
      <c r="E32" s="131">
        <f t="shared" si="0"/>
        <v>31.509999999999998</v>
      </c>
      <c r="F32" s="16"/>
      <c r="G32" s="16"/>
      <c r="H32" s="16">
        <v>20</v>
      </c>
      <c r="I32" s="16"/>
      <c r="J32" s="16"/>
      <c r="K32" s="16"/>
      <c r="L32" s="16">
        <v>9.59</v>
      </c>
      <c r="M32" s="16"/>
      <c r="N32" s="16"/>
      <c r="O32" s="3" t="s">
        <v>222</v>
      </c>
      <c r="P32" s="26">
        <f t="shared" si="4"/>
        <v>29.59</v>
      </c>
      <c r="Q32" s="26">
        <f>SUM(Q31-P32)</f>
        <v>28496.449999999997</v>
      </c>
    </row>
    <row r="33" spans="1:18">
      <c r="A33" s="15" t="s">
        <v>212</v>
      </c>
      <c r="B33" s="172">
        <v>45817</v>
      </c>
      <c r="C33" s="26">
        <v>128.38999999999999</v>
      </c>
      <c r="E33" s="131">
        <f t="shared" si="0"/>
        <v>128.38999999999999</v>
      </c>
      <c r="F33" s="16"/>
      <c r="G33" s="16"/>
      <c r="H33" s="16"/>
      <c r="I33" s="16"/>
      <c r="J33" s="16"/>
      <c r="K33" s="16"/>
      <c r="L33" s="16">
        <v>128.38999999999999</v>
      </c>
      <c r="M33" s="16"/>
      <c r="N33" s="16"/>
      <c r="O33" s="3" t="s">
        <v>219</v>
      </c>
      <c r="P33" s="26">
        <f t="shared" si="4"/>
        <v>128.38999999999999</v>
      </c>
      <c r="Q33" s="26">
        <f t="shared" si="2"/>
        <v>28368.059999999998</v>
      </c>
    </row>
    <row r="34" spans="1:18">
      <c r="A34" s="15" t="s">
        <v>220</v>
      </c>
      <c r="B34" s="172">
        <v>45817</v>
      </c>
      <c r="C34" s="26">
        <v>100</v>
      </c>
      <c r="E34" s="131">
        <f t="shared" si="0"/>
        <v>100</v>
      </c>
      <c r="F34" s="16"/>
      <c r="G34" s="16"/>
      <c r="H34" s="16"/>
      <c r="I34" s="16"/>
      <c r="J34" s="16">
        <v>100</v>
      </c>
      <c r="K34" s="16"/>
      <c r="L34" s="16"/>
      <c r="M34" s="16"/>
      <c r="N34" s="16"/>
      <c r="O34" s="3" t="s">
        <v>373</v>
      </c>
      <c r="P34" s="26">
        <f t="shared" si="4"/>
        <v>100</v>
      </c>
      <c r="Q34" s="26">
        <f t="shared" si="2"/>
        <v>28268.059999999998</v>
      </c>
    </row>
    <row r="35" spans="1:18">
      <c r="A35" s="19" t="s">
        <v>221</v>
      </c>
      <c r="B35" s="172">
        <v>45817</v>
      </c>
      <c r="C35" s="258">
        <v>39.72</v>
      </c>
      <c r="E35" s="131">
        <f t="shared" si="0"/>
        <v>39.72</v>
      </c>
      <c r="F35" s="16"/>
      <c r="G35" s="16"/>
      <c r="H35" s="16">
        <v>39.72</v>
      </c>
      <c r="I35" s="16"/>
      <c r="J35" s="16"/>
      <c r="K35" s="16"/>
      <c r="L35" s="16"/>
      <c r="M35" s="16"/>
      <c r="N35" s="16"/>
      <c r="O35" s="26" t="s">
        <v>249</v>
      </c>
      <c r="P35" s="26">
        <f t="shared" si="4"/>
        <v>39.72</v>
      </c>
      <c r="Q35" s="26">
        <f>SUM(Q34-P35)</f>
        <v>28228.339999999997</v>
      </c>
      <c r="R35" s="26"/>
    </row>
    <row r="36" spans="1:18">
      <c r="A36" s="19" t="s">
        <v>223</v>
      </c>
      <c r="B36" s="172">
        <v>45829</v>
      </c>
      <c r="C36" s="258">
        <v>5</v>
      </c>
      <c r="E36" s="26">
        <f t="shared" si="0"/>
        <v>5</v>
      </c>
      <c r="F36" s="16"/>
      <c r="G36" s="16">
        <v>5</v>
      </c>
      <c r="H36" s="16"/>
      <c r="I36" s="16"/>
      <c r="J36" s="16"/>
      <c r="K36" s="16"/>
      <c r="L36" s="16"/>
      <c r="M36" s="16"/>
      <c r="N36" s="16"/>
      <c r="O36" s="26" t="s">
        <v>224</v>
      </c>
      <c r="P36" s="26">
        <f t="shared" si="4"/>
        <v>5</v>
      </c>
      <c r="Q36" s="26">
        <f t="shared" si="2"/>
        <v>28223.339999999997</v>
      </c>
      <c r="R36" s="26"/>
    </row>
    <row r="37" spans="1:18">
      <c r="B37" s="172"/>
      <c r="C37" s="128"/>
      <c r="E37" s="26">
        <f t="shared" si="0"/>
        <v>0</v>
      </c>
      <c r="F37" s="16"/>
      <c r="G37" s="16"/>
      <c r="H37" s="16"/>
      <c r="I37" s="16"/>
      <c r="J37" s="16"/>
      <c r="K37" s="16"/>
      <c r="L37" s="16"/>
      <c r="M37" s="16"/>
      <c r="N37" s="16"/>
      <c r="O37" s="26"/>
      <c r="P37" s="26">
        <f t="shared" si="4"/>
        <v>0</v>
      </c>
      <c r="Q37" s="26">
        <f t="shared" si="2"/>
        <v>28223.339999999997</v>
      </c>
      <c r="R37" s="26"/>
    </row>
    <row r="38" spans="1:18">
      <c r="B38" s="100" t="s">
        <v>11</v>
      </c>
      <c r="C38" s="91">
        <f t="shared" ref="C38:N38" si="5">SUM(C2:C37)</f>
        <v>6048.84</v>
      </c>
      <c r="D38" s="91">
        <f t="shared" si="5"/>
        <v>245.67999999999998</v>
      </c>
      <c r="E38" s="91">
        <f t="shared" si="5"/>
        <v>6294.5199999999995</v>
      </c>
      <c r="F38" s="91">
        <f t="shared" si="5"/>
        <v>2560.9300000000003</v>
      </c>
      <c r="G38" s="91">
        <f t="shared" si="5"/>
        <v>1033.06</v>
      </c>
      <c r="H38" s="91">
        <f t="shared" si="5"/>
        <v>1097.98</v>
      </c>
      <c r="I38" s="91">
        <f t="shared" si="5"/>
        <v>399.14</v>
      </c>
      <c r="J38" s="91">
        <f t="shared" si="5"/>
        <v>100</v>
      </c>
      <c r="K38" s="91">
        <f t="shared" si="5"/>
        <v>489</v>
      </c>
      <c r="L38" s="91">
        <f t="shared" si="5"/>
        <v>368.73</v>
      </c>
      <c r="M38" s="91">
        <f t="shared" si="5"/>
        <v>0</v>
      </c>
      <c r="N38" s="91">
        <f t="shared" si="5"/>
        <v>0</v>
      </c>
      <c r="O38" s="26"/>
      <c r="Q38" s="91"/>
    </row>
    <row r="39" spans="1:18">
      <c r="N39" s="26">
        <f>SUM(F38:N38)</f>
        <v>6048.84</v>
      </c>
    </row>
    <row r="40" spans="1:18">
      <c r="O40" s="3" t="s">
        <v>11</v>
      </c>
      <c r="Q40" s="26">
        <f>SUM(Q37)</f>
        <v>28223.339999999997</v>
      </c>
    </row>
    <row r="41" spans="1:18">
      <c r="O41" s="3" t="s">
        <v>12</v>
      </c>
      <c r="Q41" s="26">
        <f>SUM(H60)</f>
        <v>10847.91</v>
      </c>
    </row>
    <row r="42" spans="1:18">
      <c r="A42" s="101"/>
      <c r="B42" s="102"/>
      <c r="C42" s="95"/>
      <c r="G42" s="95"/>
      <c r="H42" s="95"/>
      <c r="I42" s="95"/>
      <c r="J42" s="95"/>
      <c r="K42" s="95"/>
      <c r="L42" s="95"/>
      <c r="M42" s="95"/>
      <c r="N42" s="95"/>
      <c r="O42" s="3" t="s">
        <v>15</v>
      </c>
      <c r="Q42" s="26">
        <f>SUM(Q40:Q41)</f>
        <v>39071.25</v>
      </c>
    </row>
    <row r="43" spans="1:18">
      <c r="A43" s="101"/>
      <c r="B43" s="102"/>
      <c r="C43" s="95"/>
      <c r="G43" s="95"/>
      <c r="H43" s="95"/>
      <c r="I43" s="95"/>
      <c r="J43" s="95"/>
      <c r="K43" s="95"/>
      <c r="L43" s="95"/>
      <c r="M43" s="95"/>
      <c r="N43" s="95"/>
    </row>
    <row r="44" spans="1:18">
      <c r="A44" s="310" t="s">
        <v>134</v>
      </c>
      <c r="B44" s="311"/>
      <c r="C44" s="312"/>
      <c r="G44" s="95" t="s">
        <v>14</v>
      </c>
      <c r="H44" s="95"/>
      <c r="I44" s="95"/>
      <c r="J44" s="95"/>
      <c r="K44" s="95"/>
      <c r="L44" s="95"/>
      <c r="M44" s="95"/>
      <c r="N44" s="95"/>
    </row>
    <row r="45" spans="1:18">
      <c r="A45" s="103" t="s">
        <v>0</v>
      </c>
      <c r="B45" s="102" t="s">
        <v>1</v>
      </c>
      <c r="C45" s="95" t="s">
        <v>16</v>
      </c>
      <c r="G45" s="95" t="s">
        <v>1</v>
      </c>
      <c r="H45" s="95" t="s">
        <v>16</v>
      </c>
      <c r="I45" s="104" t="s">
        <v>17</v>
      </c>
      <c r="J45" s="104"/>
      <c r="K45" s="104"/>
      <c r="L45" s="104"/>
      <c r="M45" s="104"/>
      <c r="N45" s="104"/>
    </row>
    <row r="46" spans="1:18">
      <c r="A46" s="15"/>
      <c r="B46" s="251"/>
      <c r="E46" s="26">
        <v>0</v>
      </c>
      <c r="G46" s="94">
        <v>45748</v>
      </c>
      <c r="H46" s="131">
        <v>180</v>
      </c>
      <c r="I46" s="313" t="s">
        <v>192</v>
      </c>
      <c r="J46" s="313"/>
      <c r="K46" s="313"/>
      <c r="L46" s="313"/>
      <c r="M46" s="313"/>
      <c r="N46" s="313"/>
    </row>
    <row r="47" spans="1:18">
      <c r="A47" s="105"/>
      <c r="B47" s="251"/>
      <c r="E47" s="26">
        <v>0</v>
      </c>
      <c r="G47" s="94">
        <v>45753</v>
      </c>
      <c r="H47" s="131">
        <v>550</v>
      </c>
      <c r="I47" s="314" t="s">
        <v>194</v>
      </c>
      <c r="J47" s="314"/>
      <c r="K47" s="314"/>
      <c r="L47" s="314"/>
      <c r="M47" s="314"/>
      <c r="N47" s="314"/>
    </row>
    <row r="48" spans="1:18">
      <c r="A48" s="15"/>
      <c r="B48" s="251"/>
      <c r="E48" s="26">
        <v>0</v>
      </c>
      <c r="G48" s="172">
        <v>45777</v>
      </c>
      <c r="H48" s="131">
        <v>7854</v>
      </c>
      <c r="I48" s="314" t="s">
        <v>18</v>
      </c>
      <c r="J48" s="314"/>
      <c r="K48" s="314"/>
      <c r="L48" s="314"/>
      <c r="M48" s="314"/>
      <c r="N48" s="314"/>
    </row>
    <row r="49" spans="1:14">
      <c r="A49" s="106"/>
      <c r="E49" s="26">
        <f t="shared" ref="E49:E54" si="6">SUM(C49:D49)</f>
        <v>0</v>
      </c>
      <c r="G49" s="172">
        <v>45789</v>
      </c>
      <c r="H49" s="131">
        <v>195</v>
      </c>
      <c r="I49" s="316" t="s">
        <v>193</v>
      </c>
      <c r="J49" s="317"/>
      <c r="K49" s="317"/>
      <c r="L49" s="317"/>
      <c r="M49" s="317"/>
      <c r="N49" s="318"/>
    </row>
    <row r="50" spans="1:14">
      <c r="A50" s="106"/>
      <c r="B50" s="251"/>
      <c r="E50" s="26">
        <f t="shared" si="6"/>
        <v>0</v>
      </c>
      <c r="G50" s="172">
        <v>45790</v>
      </c>
      <c r="H50" s="131">
        <v>143</v>
      </c>
      <c r="I50" s="313" t="s">
        <v>225</v>
      </c>
      <c r="J50" s="313"/>
      <c r="K50" s="313"/>
      <c r="L50" s="313"/>
      <c r="M50" s="313"/>
      <c r="N50" s="313"/>
    </row>
    <row r="51" spans="1:14">
      <c r="A51" s="107"/>
      <c r="B51" s="251"/>
      <c r="E51" s="26">
        <f t="shared" si="6"/>
        <v>0</v>
      </c>
      <c r="G51" s="172">
        <v>45796</v>
      </c>
      <c r="H51" s="26">
        <v>547.98</v>
      </c>
      <c r="I51" s="314" t="s">
        <v>181</v>
      </c>
      <c r="J51" s="314"/>
      <c r="K51" s="314"/>
      <c r="L51" s="314"/>
      <c r="M51" s="314"/>
      <c r="N51" s="314"/>
    </row>
    <row r="52" spans="1:14">
      <c r="A52" s="107"/>
      <c r="B52" s="251"/>
      <c r="E52" s="26">
        <f t="shared" si="6"/>
        <v>0</v>
      </c>
      <c r="G52" s="172">
        <v>45819</v>
      </c>
      <c r="H52" s="26">
        <v>46</v>
      </c>
      <c r="I52" s="316" t="s">
        <v>228</v>
      </c>
      <c r="J52" s="317"/>
      <c r="K52" s="317"/>
      <c r="L52" s="317"/>
      <c r="M52" s="317"/>
      <c r="N52" s="318"/>
    </row>
    <row r="53" spans="1:14">
      <c r="A53" s="89"/>
      <c r="B53" s="251"/>
      <c r="E53" s="26">
        <f t="shared" si="6"/>
        <v>0</v>
      </c>
      <c r="G53" s="172">
        <v>45825</v>
      </c>
      <c r="H53" s="26">
        <v>285</v>
      </c>
      <c r="I53" s="314" t="s">
        <v>227</v>
      </c>
      <c r="J53" s="314"/>
      <c r="K53" s="314"/>
      <c r="L53" s="314"/>
      <c r="M53" s="314"/>
      <c r="N53" s="314"/>
    </row>
    <row r="54" spans="1:14">
      <c r="A54" s="89"/>
      <c r="B54" s="251"/>
      <c r="E54" s="26">
        <f t="shared" si="6"/>
        <v>0</v>
      </c>
      <c r="G54" s="94">
        <v>45826</v>
      </c>
      <c r="H54" s="26">
        <v>288.5</v>
      </c>
      <c r="I54" s="315" t="s">
        <v>226</v>
      </c>
      <c r="J54" s="315"/>
      <c r="K54" s="315"/>
      <c r="L54" s="315"/>
      <c r="M54" s="315"/>
      <c r="N54" s="315"/>
    </row>
    <row r="55" spans="1:14">
      <c r="B55" s="102"/>
      <c r="C55" s="95"/>
      <c r="D55" s="95" t="s">
        <v>11</v>
      </c>
      <c r="E55" s="95">
        <f>SUM(E46:E54)</f>
        <v>0</v>
      </c>
      <c r="G55" s="94">
        <v>45826</v>
      </c>
      <c r="H55" s="12">
        <v>390</v>
      </c>
      <c r="I55" s="26" t="s">
        <v>229</v>
      </c>
    </row>
    <row r="56" spans="1:14">
      <c r="G56" s="94">
        <v>45828</v>
      </c>
      <c r="H56" s="26">
        <v>109</v>
      </c>
      <c r="I56" s="26" t="s">
        <v>230</v>
      </c>
    </row>
    <row r="57" spans="1:14">
      <c r="G57" s="94">
        <v>45830</v>
      </c>
      <c r="H57" s="26">
        <v>143</v>
      </c>
      <c r="I57" s="26" t="s">
        <v>231</v>
      </c>
    </row>
    <row r="58" spans="1:14">
      <c r="G58" s="94">
        <v>45814</v>
      </c>
      <c r="H58" s="26">
        <v>110.86</v>
      </c>
      <c r="I58" s="26" t="s">
        <v>232</v>
      </c>
    </row>
    <row r="59" spans="1:14">
      <c r="G59" s="94">
        <v>45814</v>
      </c>
      <c r="H59" s="26">
        <v>5.57</v>
      </c>
      <c r="I59" s="26" t="s">
        <v>233</v>
      </c>
    </row>
    <row r="60" spans="1:14">
      <c r="G60" s="183" t="s">
        <v>11</v>
      </c>
      <c r="H60" s="183">
        <f>SUM(H46:H59)</f>
        <v>10847.91</v>
      </c>
    </row>
  </sheetData>
  <mergeCells count="10">
    <mergeCell ref="A44:C44"/>
    <mergeCell ref="I46:N46"/>
    <mergeCell ref="I47:N47"/>
    <mergeCell ref="I48:N48"/>
    <mergeCell ref="I54:N54"/>
    <mergeCell ref="I53:N53"/>
    <mergeCell ref="I51:N51"/>
    <mergeCell ref="I50:N50"/>
    <mergeCell ref="I49:N49"/>
    <mergeCell ref="I52:N52"/>
  </mergeCells>
  <pageMargins left="0.11811023622047245" right="0.11811023622047245" top="0.74803149606299213" bottom="0.21" header="0.31496062992125984" footer="0.31496062992125984"/>
  <pageSetup paperSize="9" scale="75" orientation="landscape" r:id="rId1"/>
  <headerFooter>
    <oddHeader xml:space="preserve">&amp;C&amp;"-,Bold"&amp;14Llanarmon yn Ial Community Council Qtr 1 2025/2026
April, May, June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70"/>
  <sheetViews>
    <sheetView topLeftCell="A26" zoomScaleNormal="100" workbookViewId="0">
      <selection activeCell="G47" sqref="G47"/>
    </sheetView>
  </sheetViews>
  <sheetFormatPr defaultRowHeight="15"/>
  <cols>
    <col min="2" max="2" width="10.7109375" customWidth="1"/>
  </cols>
  <sheetData>
    <row r="1" spans="1:9" ht="23.25">
      <c r="A1" s="364" t="s">
        <v>395</v>
      </c>
      <c r="B1" s="364"/>
      <c r="C1" s="364"/>
      <c r="D1" s="364"/>
      <c r="E1" s="364"/>
      <c r="F1" s="364"/>
      <c r="G1" s="364"/>
      <c r="H1" s="364"/>
      <c r="I1" s="364"/>
    </row>
    <row r="2" spans="1:9" ht="30">
      <c r="A2" s="4" t="s">
        <v>56</v>
      </c>
      <c r="B2" s="5" t="s">
        <v>1</v>
      </c>
      <c r="C2" s="6" t="s">
        <v>57</v>
      </c>
      <c r="D2" s="6" t="s">
        <v>58</v>
      </c>
      <c r="E2" s="6" t="s">
        <v>59</v>
      </c>
      <c r="F2" s="153"/>
      <c r="G2" s="7" t="s">
        <v>88</v>
      </c>
      <c r="H2" s="8"/>
      <c r="I2" s="9"/>
    </row>
    <row r="3" spans="1:9">
      <c r="A3" s="10"/>
      <c r="B3" s="169">
        <v>44286</v>
      </c>
      <c r="C3" s="134">
        <v>1705.78</v>
      </c>
      <c r="D3" s="134"/>
      <c r="E3" s="134">
        <f>SUM(C3-D3)</f>
        <v>1705.78</v>
      </c>
      <c r="F3" s="154"/>
      <c r="G3" s="3" t="s">
        <v>86</v>
      </c>
      <c r="H3" s="10"/>
      <c r="I3" s="13"/>
    </row>
    <row r="4" spans="1:9">
      <c r="A4" s="10"/>
      <c r="B4" s="169">
        <v>44316</v>
      </c>
      <c r="C4" s="134"/>
      <c r="D4" s="134"/>
      <c r="E4" s="134">
        <f t="shared" ref="E4:E9" si="0">SUM(E3+C4-D4)</f>
        <v>1705.78</v>
      </c>
      <c r="F4" s="154"/>
      <c r="G4" s="2"/>
      <c r="H4" s="10"/>
      <c r="I4" s="13"/>
    </row>
    <row r="5" spans="1:9">
      <c r="A5" s="10"/>
      <c r="B5" s="169">
        <v>44347</v>
      </c>
      <c r="C5" s="134"/>
      <c r="D5" s="134"/>
      <c r="E5" s="134">
        <f t="shared" si="0"/>
        <v>1705.78</v>
      </c>
      <c r="F5" s="154"/>
      <c r="G5" s="2"/>
      <c r="H5" s="10"/>
      <c r="I5" s="13"/>
    </row>
    <row r="6" spans="1:9">
      <c r="A6" s="152"/>
      <c r="B6" s="169">
        <v>44351</v>
      </c>
      <c r="C6" s="134">
        <v>0.04</v>
      </c>
      <c r="D6" s="134"/>
      <c r="E6" s="134">
        <f t="shared" si="0"/>
        <v>1705.82</v>
      </c>
      <c r="F6" s="154"/>
      <c r="G6" s="3" t="s">
        <v>87</v>
      </c>
      <c r="H6" s="10"/>
      <c r="I6" s="13"/>
    </row>
    <row r="7" spans="1:9">
      <c r="A7" s="10"/>
      <c r="B7" s="169">
        <v>44377</v>
      </c>
      <c r="C7" s="134"/>
      <c r="D7" s="134"/>
      <c r="E7" s="134">
        <f t="shared" si="0"/>
        <v>1705.82</v>
      </c>
      <c r="F7" s="154"/>
      <c r="G7" s="2"/>
      <c r="H7" s="10"/>
      <c r="I7" s="13"/>
    </row>
    <row r="8" spans="1:9">
      <c r="A8" s="3"/>
      <c r="B8" s="169">
        <v>44407</v>
      </c>
      <c r="C8" s="3"/>
      <c r="D8" s="3"/>
      <c r="E8" s="134">
        <f t="shared" si="0"/>
        <v>1705.82</v>
      </c>
      <c r="F8" s="3"/>
      <c r="G8" s="3"/>
      <c r="H8" s="3"/>
      <c r="I8" s="3"/>
    </row>
    <row r="9" spans="1:9">
      <c r="A9" s="3"/>
      <c r="B9" s="169">
        <v>44438</v>
      </c>
      <c r="C9" s="3"/>
      <c r="D9" s="3"/>
      <c r="E9" s="134">
        <f t="shared" si="0"/>
        <v>1705.82</v>
      </c>
      <c r="F9" s="3"/>
      <c r="G9" s="3"/>
      <c r="H9" s="3"/>
      <c r="I9" s="3"/>
    </row>
    <row r="10" spans="1:9">
      <c r="A10" s="3"/>
      <c r="B10" s="169">
        <v>44469</v>
      </c>
      <c r="C10" s="134">
        <v>0.04</v>
      </c>
      <c r="D10" s="3"/>
      <c r="E10" s="134">
        <f t="shared" ref="E10:E42" si="1">SUM(E9+C10-D10)</f>
        <v>1705.86</v>
      </c>
      <c r="F10" s="3"/>
      <c r="G10" s="3" t="s">
        <v>87</v>
      </c>
      <c r="H10" s="3"/>
      <c r="I10" s="3"/>
    </row>
    <row r="11" spans="1:9">
      <c r="A11" s="3"/>
      <c r="B11" s="169">
        <v>44499</v>
      </c>
      <c r="C11" s="3"/>
      <c r="D11" s="3"/>
      <c r="E11" s="134">
        <f t="shared" si="1"/>
        <v>1705.86</v>
      </c>
      <c r="F11" s="3"/>
      <c r="G11" s="3"/>
      <c r="H11" s="3"/>
      <c r="I11" s="3"/>
    </row>
    <row r="12" spans="1:9">
      <c r="A12" s="3"/>
      <c r="B12" s="169">
        <v>44530</v>
      </c>
      <c r="C12" s="3">
        <v>1142.01</v>
      </c>
      <c r="D12" s="3"/>
      <c r="E12" s="134">
        <f t="shared" si="1"/>
        <v>2847.87</v>
      </c>
      <c r="F12" s="3"/>
      <c r="G12" s="3" t="s">
        <v>89</v>
      </c>
      <c r="H12" s="3"/>
      <c r="I12" s="3"/>
    </row>
    <row r="13" spans="1:9">
      <c r="A13" s="3"/>
      <c r="B13" s="169">
        <v>44533</v>
      </c>
      <c r="C13" s="134">
        <v>0.05</v>
      </c>
      <c r="D13" s="3"/>
      <c r="E13" s="134">
        <f t="shared" si="1"/>
        <v>2847.92</v>
      </c>
      <c r="F13" s="3"/>
      <c r="G13" s="3" t="s">
        <v>87</v>
      </c>
      <c r="H13" s="3"/>
      <c r="I13" s="3"/>
    </row>
    <row r="14" spans="1:9">
      <c r="A14" s="3"/>
      <c r="B14" s="169">
        <v>44561</v>
      </c>
      <c r="C14" s="3"/>
      <c r="D14" s="3"/>
      <c r="E14" s="134">
        <f t="shared" si="1"/>
        <v>2847.92</v>
      </c>
      <c r="F14" s="3"/>
      <c r="G14" s="3"/>
      <c r="H14" s="3"/>
      <c r="I14" s="3"/>
    </row>
    <row r="15" spans="1:9">
      <c r="A15" s="3"/>
      <c r="B15" s="170">
        <v>44569</v>
      </c>
      <c r="C15" s="3"/>
      <c r="D15" s="3">
        <v>463.64</v>
      </c>
      <c r="E15" s="134">
        <f t="shared" si="1"/>
        <v>2384.2800000000002</v>
      </c>
      <c r="F15" s="3"/>
      <c r="G15" s="3" t="s">
        <v>126</v>
      </c>
      <c r="H15" s="3"/>
      <c r="I15" s="3"/>
    </row>
    <row r="16" spans="1:9">
      <c r="A16" s="3"/>
      <c r="B16" s="169">
        <v>44592</v>
      </c>
      <c r="C16" s="3"/>
      <c r="D16" s="3"/>
      <c r="E16" s="134">
        <f t="shared" si="1"/>
        <v>2384.2800000000002</v>
      </c>
      <c r="F16" s="3"/>
      <c r="G16" s="3"/>
      <c r="H16" s="3"/>
      <c r="I16" s="3"/>
    </row>
    <row r="17" spans="1:9">
      <c r="A17" s="3"/>
      <c r="B17" s="169">
        <v>44620</v>
      </c>
      <c r="D17" s="3"/>
      <c r="E17" s="134">
        <f t="shared" si="1"/>
        <v>2384.2800000000002</v>
      </c>
      <c r="F17" s="3"/>
      <c r="G17" s="3"/>
      <c r="H17" s="3"/>
      <c r="I17" s="3"/>
    </row>
    <row r="18" spans="1:9">
      <c r="A18" s="3"/>
      <c r="B18" s="169">
        <v>44620</v>
      </c>
      <c r="C18" s="134"/>
      <c r="D18" s="3"/>
      <c r="E18" s="134">
        <f t="shared" si="1"/>
        <v>2384.2800000000002</v>
      </c>
      <c r="F18" s="3"/>
      <c r="G18" s="3"/>
      <c r="H18" s="3"/>
      <c r="I18" s="3"/>
    </row>
    <row r="19" spans="1:9">
      <c r="A19" s="3"/>
      <c r="B19" s="171">
        <v>44624</v>
      </c>
      <c r="C19" s="134">
        <v>7.0000000000000007E-2</v>
      </c>
      <c r="D19" s="3"/>
      <c r="E19" s="134">
        <f t="shared" si="1"/>
        <v>2384.3500000000004</v>
      </c>
      <c r="F19" s="3"/>
      <c r="G19" s="3" t="s">
        <v>87</v>
      </c>
      <c r="H19" s="3"/>
      <c r="I19" s="3"/>
    </row>
    <row r="20" spans="1:9">
      <c r="A20" s="3"/>
      <c r="B20" s="170">
        <v>44651</v>
      </c>
      <c r="C20" s="3"/>
      <c r="D20" s="3"/>
      <c r="E20" s="134">
        <f t="shared" si="1"/>
        <v>2384.3500000000004</v>
      </c>
      <c r="F20" s="3"/>
      <c r="G20" s="3"/>
      <c r="H20" s="3"/>
      <c r="I20" s="3"/>
    </row>
    <row r="21" spans="1:9">
      <c r="A21" s="3"/>
      <c r="B21" s="111">
        <v>44667</v>
      </c>
      <c r="C21" s="3"/>
      <c r="D21" s="26">
        <v>400</v>
      </c>
      <c r="E21" s="134">
        <f t="shared" si="1"/>
        <v>1984.3500000000004</v>
      </c>
      <c r="F21" s="3"/>
      <c r="G21" s="3" t="s">
        <v>96</v>
      </c>
      <c r="H21" s="3"/>
      <c r="I21" s="3"/>
    </row>
    <row r="22" spans="1:9">
      <c r="A22" s="3"/>
      <c r="B22" s="111">
        <v>44667</v>
      </c>
      <c r="C22" s="3"/>
      <c r="D22" s="26">
        <v>100</v>
      </c>
      <c r="E22" s="134">
        <f t="shared" si="1"/>
        <v>1884.3500000000004</v>
      </c>
      <c r="F22" s="3"/>
      <c r="G22" s="3" t="s">
        <v>97</v>
      </c>
      <c r="H22" s="3"/>
      <c r="I22" s="3"/>
    </row>
    <row r="23" spans="1:9">
      <c r="A23" s="3"/>
      <c r="B23" s="111">
        <v>44715</v>
      </c>
      <c r="C23" s="3">
        <v>0.25</v>
      </c>
      <c r="D23" s="3"/>
      <c r="E23" s="134">
        <f t="shared" si="1"/>
        <v>1884.6000000000004</v>
      </c>
      <c r="F23" s="3"/>
      <c r="G23" s="3" t="s">
        <v>87</v>
      </c>
      <c r="H23" s="3"/>
      <c r="I23" s="3"/>
    </row>
    <row r="24" spans="1:9">
      <c r="A24" s="3"/>
      <c r="B24" s="111">
        <v>44806</v>
      </c>
      <c r="C24" s="3">
        <v>0.47</v>
      </c>
      <c r="D24" s="3"/>
      <c r="E24" s="134">
        <f t="shared" si="1"/>
        <v>1885.0700000000004</v>
      </c>
      <c r="F24" s="3"/>
      <c r="G24" s="3" t="s">
        <v>62</v>
      </c>
      <c r="H24" s="3"/>
      <c r="I24" s="3"/>
    </row>
    <row r="25" spans="1:9">
      <c r="A25" s="3"/>
      <c r="B25" s="111">
        <v>44866</v>
      </c>
      <c r="C25" s="3"/>
      <c r="D25" s="26">
        <v>532.20000000000005</v>
      </c>
      <c r="E25" s="134">
        <f t="shared" si="1"/>
        <v>1352.8700000000003</v>
      </c>
      <c r="F25" s="3"/>
      <c r="G25" s="3" t="s">
        <v>123</v>
      </c>
      <c r="H25" s="3"/>
      <c r="I25" s="3"/>
    </row>
    <row r="26" spans="1:9">
      <c r="A26" s="3"/>
      <c r="B26" s="111">
        <v>44876</v>
      </c>
      <c r="C26" s="26">
        <v>555</v>
      </c>
      <c r="D26" s="3"/>
      <c r="E26" s="134">
        <f t="shared" si="1"/>
        <v>1907.8700000000003</v>
      </c>
      <c r="F26" s="3"/>
      <c r="G26" s="3" t="s">
        <v>102</v>
      </c>
      <c r="H26" s="3"/>
      <c r="I26" s="3"/>
    </row>
    <row r="27" spans="1:9">
      <c r="A27" s="3"/>
      <c r="B27" s="111">
        <v>44887</v>
      </c>
      <c r="C27" s="3"/>
      <c r="D27" s="26">
        <v>50.8</v>
      </c>
      <c r="E27" s="134">
        <f t="shared" si="1"/>
        <v>1857.0700000000004</v>
      </c>
      <c r="F27" s="3"/>
      <c r="G27" s="3" t="s">
        <v>101</v>
      </c>
      <c r="H27" s="3"/>
      <c r="I27" s="3"/>
    </row>
    <row r="28" spans="1:9">
      <c r="A28" s="3"/>
      <c r="B28" s="111">
        <v>44926</v>
      </c>
      <c r="C28" s="3">
        <v>1.89</v>
      </c>
      <c r="D28" s="3"/>
      <c r="E28" s="134">
        <f t="shared" si="1"/>
        <v>1858.9600000000005</v>
      </c>
      <c r="F28" s="3"/>
      <c r="G28" s="3" t="s">
        <v>87</v>
      </c>
      <c r="H28" s="3"/>
      <c r="I28" s="3"/>
    </row>
    <row r="29" spans="1:9">
      <c r="A29" s="3"/>
      <c r="B29" s="111">
        <v>44988</v>
      </c>
      <c r="C29" s="26">
        <v>4.3</v>
      </c>
      <c r="D29" s="3"/>
      <c r="E29" s="134">
        <f t="shared" si="1"/>
        <v>1863.2600000000004</v>
      </c>
      <c r="F29" s="3"/>
      <c r="G29" s="3" t="s">
        <v>87</v>
      </c>
      <c r="H29" s="3"/>
      <c r="I29" s="3"/>
    </row>
    <row r="30" spans="1:9">
      <c r="A30" s="3"/>
      <c r="B30" s="111">
        <v>45079</v>
      </c>
      <c r="C30" s="3">
        <v>6.24</v>
      </c>
      <c r="D30" s="3"/>
      <c r="E30" s="134">
        <f t="shared" si="1"/>
        <v>1869.5000000000005</v>
      </c>
      <c r="F30" s="3"/>
      <c r="G30" s="3" t="s">
        <v>87</v>
      </c>
      <c r="H30" s="3"/>
      <c r="I30" s="3"/>
    </row>
    <row r="31" spans="1:9">
      <c r="A31" s="3"/>
      <c r="B31" s="111">
        <v>45170</v>
      </c>
      <c r="C31" s="3">
        <v>7.68</v>
      </c>
      <c r="D31" s="3"/>
      <c r="E31" s="134">
        <f t="shared" si="1"/>
        <v>1877.1800000000005</v>
      </c>
      <c r="F31" s="3"/>
      <c r="G31" s="3" t="s">
        <v>87</v>
      </c>
      <c r="H31" s="3"/>
      <c r="I31" s="3"/>
    </row>
    <row r="32" spans="1:9">
      <c r="A32" s="3"/>
      <c r="B32" s="111">
        <v>45242</v>
      </c>
      <c r="C32" s="3"/>
      <c r="D32" s="3">
        <v>745.75</v>
      </c>
      <c r="E32" s="134">
        <f t="shared" si="1"/>
        <v>1131.4300000000005</v>
      </c>
      <c r="F32" s="3"/>
      <c r="G32" s="3" t="s">
        <v>123</v>
      </c>
      <c r="H32" s="3"/>
      <c r="I32" s="3"/>
    </row>
    <row r="33" spans="1:9">
      <c r="A33" s="3"/>
      <c r="B33" s="111">
        <v>45261</v>
      </c>
      <c r="C33" s="26">
        <v>8.2899999999999991</v>
      </c>
      <c r="D33" s="3"/>
      <c r="E33" s="134">
        <f t="shared" si="1"/>
        <v>1139.7200000000005</v>
      </c>
      <c r="F33" s="3"/>
      <c r="G33" s="3" t="s">
        <v>87</v>
      </c>
      <c r="H33" s="3"/>
      <c r="I33" s="3"/>
    </row>
    <row r="34" spans="1:9">
      <c r="A34" s="3"/>
      <c r="B34" s="111">
        <v>45272</v>
      </c>
      <c r="C34" s="26">
        <v>431</v>
      </c>
      <c r="D34" s="3"/>
      <c r="E34" s="134">
        <f t="shared" si="1"/>
        <v>1570.7200000000005</v>
      </c>
      <c r="F34" s="3"/>
      <c r="G34" s="3" t="s">
        <v>102</v>
      </c>
      <c r="H34" s="3"/>
      <c r="I34" s="3"/>
    </row>
    <row r="35" spans="1:9">
      <c r="A35" s="3"/>
      <c r="B35" s="111">
        <v>45352</v>
      </c>
      <c r="C35" s="3">
        <v>7.34</v>
      </c>
      <c r="D35" s="3"/>
      <c r="E35" s="134">
        <f t="shared" si="1"/>
        <v>1578.0600000000004</v>
      </c>
      <c r="F35" s="3"/>
      <c r="G35" s="3" t="s">
        <v>87</v>
      </c>
      <c r="H35" s="3"/>
      <c r="I35" s="3"/>
    </row>
    <row r="36" spans="1:9">
      <c r="A36" s="3"/>
      <c r="B36" s="111">
        <v>45449</v>
      </c>
      <c r="C36" s="3">
        <v>8.2200000000000006</v>
      </c>
      <c r="D36" s="3"/>
      <c r="E36" s="134">
        <f t="shared" si="1"/>
        <v>1586.2800000000004</v>
      </c>
      <c r="F36" s="3"/>
      <c r="G36" s="3" t="s">
        <v>87</v>
      </c>
      <c r="H36" s="3"/>
      <c r="I36" s="3"/>
    </row>
    <row r="37" spans="1:9">
      <c r="A37" s="3"/>
      <c r="B37" s="111">
        <v>45541</v>
      </c>
      <c r="C37" s="3">
        <v>7.67</v>
      </c>
      <c r="D37" s="3"/>
      <c r="E37" s="134">
        <f t="shared" si="1"/>
        <v>1593.9500000000005</v>
      </c>
      <c r="F37" s="3"/>
      <c r="G37" s="3" t="s">
        <v>87</v>
      </c>
      <c r="H37" s="3"/>
      <c r="I37" s="3"/>
    </row>
    <row r="38" spans="1:9">
      <c r="A38" s="3"/>
      <c r="B38" s="111">
        <v>45632</v>
      </c>
      <c r="C38" s="3">
        <v>7.16</v>
      </c>
      <c r="D38" s="3"/>
      <c r="E38" s="134">
        <f t="shared" si="1"/>
        <v>1601.1100000000006</v>
      </c>
      <c r="F38" s="3"/>
      <c r="G38" s="3" t="s">
        <v>87</v>
      </c>
      <c r="H38" s="3"/>
      <c r="I38" s="3"/>
    </row>
    <row r="39" spans="1:9">
      <c r="A39" s="3"/>
      <c r="B39" s="111">
        <v>45606</v>
      </c>
      <c r="C39" s="3"/>
      <c r="D39" s="3">
        <v>299.41000000000003</v>
      </c>
      <c r="E39" s="134">
        <f t="shared" si="1"/>
        <v>1301.7000000000005</v>
      </c>
      <c r="F39" s="3"/>
      <c r="G39" s="3" t="s">
        <v>123</v>
      </c>
      <c r="H39" s="3"/>
      <c r="I39" s="3"/>
    </row>
    <row r="40" spans="1:9">
      <c r="A40" s="3"/>
      <c r="B40" s="111">
        <v>45723</v>
      </c>
      <c r="C40" s="3">
        <v>5.93</v>
      </c>
      <c r="D40" s="3"/>
      <c r="E40" s="134">
        <f t="shared" si="1"/>
        <v>1307.6300000000006</v>
      </c>
      <c r="F40" s="3"/>
      <c r="G40" s="3" t="s">
        <v>87</v>
      </c>
      <c r="H40" s="3"/>
      <c r="I40" s="3"/>
    </row>
    <row r="41" spans="1:9">
      <c r="A41" s="3"/>
      <c r="B41" s="111">
        <v>45814</v>
      </c>
      <c r="C41" s="3">
        <v>5.57</v>
      </c>
      <c r="D41" s="3"/>
      <c r="E41" s="134">
        <f t="shared" si="1"/>
        <v>1313.2000000000005</v>
      </c>
      <c r="F41" s="3"/>
      <c r="G41" s="3" t="s">
        <v>87</v>
      </c>
      <c r="H41" s="3"/>
      <c r="I41" s="3"/>
    </row>
    <row r="42" spans="1:9">
      <c r="A42" s="3"/>
      <c r="B42" s="111">
        <v>45905</v>
      </c>
      <c r="C42" s="3">
        <v>5.21</v>
      </c>
      <c r="D42" s="3"/>
      <c r="E42" s="134">
        <f t="shared" si="1"/>
        <v>1318.4100000000005</v>
      </c>
      <c r="F42" s="3"/>
      <c r="G42" s="3" t="s">
        <v>87</v>
      </c>
      <c r="H42" s="3" t="s">
        <v>381</v>
      </c>
      <c r="I42" s="3"/>
    </row>
    <row r="43" spans="1:9">
      <c r="A43" s="3"/>
      <c r="C43" s="3"/>
      <c r="D43" s="3"/>
      <c r="E43" s="128" t="s">
        <v>382</v>
      </c>
      <c r="F43" s="3"/>
      <c r="G43" s="3"/>
      <c r="H43" s="3"/>
      <c r="I43" s="3"/>
    </row>
    <row r="44" spans="1:9" ht="15.75">
      <c r="A44" s="3"/>
      <c r="B44" s="277" t="s">
        <v>379</v>
      </c>
      <c r="C44" s="278"/>
      <c r="D44" s="278"/>
      <c r="E44" s="279" t="s">
        <v>380</v>
      </c>
      <c r="F44" s="278"/>
      <c r="G44" s="3"/>
      <c r="H44" s="3"/>
      <c r="I44" s="3"/>
    </row>
    <row r="45" spans="1:9">
      <c r="A45" s="3"/>
      <c r="B45" s="111">
        <v>45911</v>
      </c>
      <c r="C45" s="26">
        <v>250</v>
      </c>
      <c r="D45" s="3"/>
      <c r="E45" s="134">
        <v>250</v>
      </c>
      <c r="F45" s="3"/>
      <c r="G45" s="3" t="s">
        <v>394</v>
      </c>
      <c r="H45" s="3"/>
      <c r="I45" s="3"/>
    </row>
    <row r="46" spans="1:9">
      <c r="A46" s="3"/>
      <c r="B46" s="111">
        <v>46022</v>
      </c>
      <c r="C46" s="3">
        <v>2.04</v>
      </c>
      <c r="D46" s="3"/>
      <c r="E46" s="128">
        <v>252.04</v>
      </c>
      <c r="F46" s="3"/>
      <c r="G46" s="3" t="s">
        <v>87</v>
      </c>
      <c r="H46" s="3"/>
      <c r="I46" s="3"/>
    </row>
    <row r="47" spans="1:9">
      <c r="A47" s="3"/>
      <c r="B47" s="111">
        <v>46027</v>
      </c>
      <c r="C47" s="26">
        <v>5000</v>
      </c>
      <c r="D47" s="3"/>
      <c r="E47" s="134">
        <v>5252.04</v>
      </c>
      <c r="F47" s="3"/>
      <c r="G47" s="3" t="s">
        <v>506</v>
      </c>
      <c r="H47" s="3"/>
      <c r="I47" s="3"/>
    </row>
    <row r="48" spans="1:9">
      <c r="A48" s="3"/>
      <c r="B48" s="111">
        <v>46086</v>
      </c>
      <c r="C48" s="3">
        <v>12.38</v>
      </c>
      <c r="D48" s="3"/>
      <c r="E48" s="134">
        <v>5264.42</v>
      </c>
      <c r="F48" s="3"/>
      <c r="G48" s="3" t="s">
        <v>87</v>
      </c>
      <c r="H48" s="3"/>
      <c r="I48" s="3"/>
    </row>
    <row r="49" spans="1:9">
      <c r="A49" s="3"/>
      <c r="B49" s="3"/>
      <c r="C49" s="3"/>
      <c r="D49" s="3"/>
      <c r="E49" s="134"/>
      <c r="F49" s="3"/>
      <c r="G49" s="3"/>
      <c r="H49" s="3"/>
      <c r="I49" s="3"/>
    </row>
    <row r="50" spans="1:9">
      <c r="A50" s="3"/>
      <c r="B50" s="3"/>
      <c r="C50" s="3"/>
      <c r="D50" s="3"/>
      <c r="E50" s="134"/>
      <c r="F50" s="3"/>
      <c r="G50" s="3"/>
      <c r="H50" s="3"/>
      <c r="I50" s="3"/>
    </row>
    <row r="51" spans="1:9">
      <c r="A51" s="3"/>
      <c r="B51" s="3"/>
      <c r="C51" s="3"/>
      <c r="D51" s="3"/>
      <c r="E51" s="134"/>
      <c r="F51" s="3"/>
      <c r="G51" s="3"/>
      <c r="H51" s="3"/>
      <c r="I51" s="3"/>
    </row>
    <row r="52" spans="1:9">
      <c r="A52" s="3"/>
      <c r="B52" s="3"/>
      <c r="C52" s="3"/>
      <c r="D52" s="3"/>
      <c r="E52" s="134"/>
      <c r="F52" s="3"/>
      <c r="G52" s="3"/>
      <c r="H52" s="3"/>
      <c r="I52" s="3"/>
    </row>
    <row r="53" spans="1:9">
      <c r="A53" s="3"/>
      <c r="B53" s="3"/>
      <c r="C53" s="3"/>
      <c r="D53" s="3"/>
      <c r="E53" s="134"/>
      <c r="F53" s="3"/>
      <c r="G53" s="3"/>
      <c r="H53" s="3"/>
      <c r="I53" s="3"/>
    </row>
    <row r="54" spans="1:9">
      <c r="A54" s="3"/>
      <c r="B54" s="3"/>
      <c r="C54" s="3"/>
      <c r="D54" s="3"/>
      <c r="E54" s="134"/>
      <c r="F54" s="3"/>
      <c r="G54" s="3"/>
      <c r="H54" s="3"/>
      <c r="I54" s="3"/>
    </row>
    <row r="55" spans="1:9">
      <c r="A55" s="3"/>
      <c r="B55" s="3"/>
      <c r="C55" s="3"/>
      <c r="D55" s="3"/>
      <c r="E55" s="134"/>
      <c r="F55" s="3"/>
      <c r="G55" s="3"/>
      <c r="H55" s="3"/>
      <c r="I55" s="3"/>
    </row>
    <row r="56" spans="1:9">
      <c r="A56" s="3"/>
      <c r="B56" s="3"/>
      <c r="C56" s="3"/>
      <c r="D56" s="3"/>
      <c r="E56" s="134"/>
      <c r="F56" s="3"/>
      <c r="G56" s="3"/>
      <c r="H56" s="3"/>
      <c r="I56" s="3"/>
    </row>
    <row r="57" spans="1:9">
      <c r="A57" s="3"/>
      <c r="B57" s="3"/>
      <c r="C57" s="3"/>
      <c r="D57" s="3"/>
      <c r="E57" s="134"/>
      <c r="F57" s="3"/>
      <c r="G57" s="3"/>
      <c r="H57" s="3"/>
      <c r="I57" s="3"/>
    </row>
    <row r="58" spans="1:9">
      <c r="A58" s="3"/>
      <c r="B58" s="3"/>
      <c r="C58" s="3"/>
      <c r="D58" s="3"/>
      <c r="E58" s="134"/>
      <c r="F58" s="3"/>
      <c r="G58" s="3"/>
      <c r="H58" s="3"/>
      <c r="I58" s="3"/>
    </row>
    <row r="59" spans="1:9">
      <c r="A59" s="3"/>
      <c r="B59" s="3"/>
      <c r="C59" s="3"/>
      <c r="D59" s="3"/>
      <c r="E59" s="134"/>
      <c r="F59" s="3"/>
      <c r="G59" s="3"/>
      <c r="H59" s="3"/>
      <c r="I59" s="3"/>
    </row>
    <row r="60" spans="1:9">
      <c r="A60" s="3"/>
      <c r="B60" s="3"/>
      <c r="C60" s="3"/>
      <c r="D60" s="3"/>
      <c r="E60" s="134"/>
      <c r="F60" s="3"/>
      <c r="G60" s="3"/>
      <c r="H60" s="3"/>
      <c r="I60" s="3"/>
    </row>
    <row r="61" spans="1:9">
      <c r="A61" s="3"/>
      <c r="B61" s="3"/>
      <c r="C61" s="3"/>
      <c r="D61" s="3"/>
      <c r="E61" s="134"/>
      <c r="F61" s="3"/>
      <c r="G61" s="3"/>
      <c r="H61" s="3"/>
      <c r="I61" s="3"/>
    </row>
    <row r="62" spans="1:9">
      <c r="A62" s="3"/>
      <c r="B62" s="3"/>
      <c r="C62" s="3"/>
      <c r="D62" s="3"/>
      <c r="E62" s="134"/>
      <c r="F62" s="3"/>
      <c r="G62" s="3"/>
      <c r="H62" s="3"/>
      <c r="I62" s="3"/>
    </row>
    <row r="63" spans="1:9">
      <c r="A63" s="3"/>
      <c r="B63" s="3"/>
      <c r="C63" s="3"/>
      <c r="D63" s="3"/>
      <c r="E63" s="134"/>
      <c r="F63" s="3"/>
      <c r="G63" s="3"/>
      <c r="H63" s="3"/>
      <c r="I63" s="3"/>
    </row>
    <row r="64" spans="1:9">
      <c r="A64" s="3"/>
      <c r="B64" s="3"/>
      <c r="C64" s="3"/>
      <c r="D64" s="3"/>
      <c r="E64" s="134"/>
      <c r="F64" s="3"/>
      <c r="G64" s="3"/>
      <c r="H64" s="3"/>
      <c r="I64" s="3"/>
    </row>
    <row r="65" spans="1:9">
      <c r="A65" s="3"/>
      <c r="B65" s="3"/>
      <c r="C65" s="3"/>
      <c r="D65" s="3"/>
      <c r="E65" s="134"/>
      <c r="F65" s="3"/>
      <c r="G65" s="3"/>
      <c r="H65" s="3"/>
      <c r="I65" s="3"/>
    </row>
    <row r="66" spans="1:9">
      <c r="A66" s="3"/>
      <c r="B66" s="3"/>
      <c r="C66" s="3"/>
      <c r="D66" s="3"/>
      <c r="E66" s="134"/>
      <c r="F66" s="3"/>
      <c r="G66" s="3"/>
      <c r="H66" s="3"/>
      <c r="I66" s="3"/>
    </row>
    <row r="67" spans="1:9">
      <c r="A67" s="3"/>
      <c r="B67" s="3"/>
      <c r="C67" s="3"/>
      <c r="D67" s="3"/>
      <c r="E67" s="134"/>
      <c r="F67" s="3"/>
      <c r="G67" s="3"/>
      <c r="H67" s="3"/>
      <c r="I67" s="3"/>
    </row>
    <row r="68" spans="1:9">
      <c r="A68" s="3"/>
      <c r="B68" s="3"/>
      <c r="C68" s="3"/>
      <c r="D68" s="3"/>
      <c r="E68" s="134"/>
      <c r="F68" s="3"/>
      <c r="G68" s="3"/>
      <c r="H68" s="3"/>
      <c r="I68" s="3"/>
    </row>
    <row r="69" spans="1:9">
      <c r="A69" s="3"/>
      <c r="B69" s="3"/>
      <c r="C69" s="3"/>
      <c r="D69" s="3"/>
      <c r="E69" s="134"/>
      <c r="F69" s="3"/>
      <c r="G69" s="3"/>
      <c r="H69" s="3"/>
      <c r="I69" s="3"/>
    </row>
    <row r="70" spans="1:9">
      <c r="A70" s="3"/>
      <c r="B70" s="3"/>
      <c r="C70" s="3"/>
      <c r="D70" s="3"/>
      <c r="E70" s="134"/>
      <c r="F70" s="3"/>
      <c r="G70" s="3"/>
      <c r="H70" s="3"/>
      <c r="I70" s="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H2" sqref="H2"/>
    </sheetView>
  </sheetViews>
  <sheetFormatPr defaultRowHeight="15"/>
  <cols>
    <col min="1" max="1" width="10.7109375" bestFit="1" customWidth="1"/>
    <col min="2" max="2" width="8" customWidth="1"/>
    <col min="4" max="4" width="11.7109375" customWidth="1"/>
  </cols>
  <sheetData>
    <row r="1" spans="1:9">
      <c r="A1" s="270" t="s">
        <v>273</v>
      </c>
      <c r="B1" s="270" t="s">
        <v>390</v>
      </c>
      <c r="C1" s="270" t="s">
        <v>274</v>
      </c>
      <c r="D1" s="270" t="s">
        <v>389</v>
      </c>
      <c r="E1" s="270" t="s">
        <v>276</v>
      </c>
      <c r="F1" s="270" t="s">
        <v>275</v>
      </c>
      <c r="G1" s="3"/>
      <c r="H1" s="3"/>
      <c r="I1" s="3"/>
    </row>
    <row r="2" spans="1:9">
      <c r="A2" s="111">
        <v>45905</v>
      </c>
      <c r="B2" s="3"/>
      <c r="C2" s="271">
        <v>250</v>
      </c>
      <c r="D2" s="3"/>
      <c r="E2" s="3"/>
      <c r="F2" s="26">
        <v>250</v>
      </c>
      <c r="G2" s="3" t="s">
        <v>391</v>
      </c>
      <c r="H2" s="3" t="s">
        <v>393</v>
      </c>
      <c r="I2" s="3"/>
    </row>
    <row r="3" spans="1:9">
      <c r="A3" s="150">
        <v>45940</v>
      </c>
      <c r="B3" s="16"/>
      <c r="C3" s="16"/>
      <c r="D3" s="16">
        <v>45980</v>
      </c>
      <c r="E3" s="269" t="s">
        <v>387</v>
      </c>
      <c r="F3" s="269"/>
      <c r="G3" s="269"/>
      <c r="H3" s="269"/>
      <c r="I3" s="269"/>
    </row>
    <row r="4" spans="1:9">
      <c r="A4" s="150">
        <v>45954</v>
      </c>
      <c r="B4" s="16"/>
      <c r="C4" s="16"/>
      <c r="D4" s="16">
        <v>45575</v>
      </c>
      <c r="E4" s="268" t="s">
        <v>388</v>
      </c>
      <c r="F4" s="268"/>
      <c r="G4" s="268"/>
      <c r="H4" s="268"/>
      <c r="I4" s="268"/>
    </row>
    <row r="6" spans="1:9">
      <c r="A6" t="s">
        <v>392</v>
      </c>
      <c r="D6" s="272">
        <v>91555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9"/>
  <sheetViews>
    <sheetView view="pageLayout" topLeftCell="B15" zoomScaleNormal="100" zoomScaleSheetLayoutView="100" workbookViewId="0">
      <selection activeCell="Q3" sqref="Q3"/>
    </sheetView>
  </sheetViews>
  <sheetFormatPr defaultRowHeight="15"/>
  <cols>
    <col min="1" max="1" width="9.85546875" style="3" customWidth="1"/>
    <col min="2" max="2" width="9.85546875" style="94" customWidth="1"/>
    <col min="3" max="3" width="12" style="3" customWidth="1"/>
    <col min="4" max="4" width="9.85546875" style="3" customWidth="1"/>
    <col min="5" max="5" width="11.5703125" style="3" customWidth="1"/>
    <col min="6" max="6" width="11" style="3" customWidth="1"/>
    <col min="7" max="12" width="9.85546875" style="3" customWidth="1"/>
    <col min="13" max="13" width="8.42578125" style="3" customWidth="1"/>
    <col min="14" max="14" width="8" style="3" customWidth="1"/>
    <col min="15" max="15" width="35.140625" style="3" customWidth="1"/>
    <col min="16" max="16" width="9.42578125" style="3" bestFit="1" customWidth="1"/>
    <col min="17" max="17" width="15.140625" style="3" customWidth="1"/>
    <col min="18" max="16384" width="9.140625" style="3"/>
  </cols>
  <sheetData>
    <row r="1" spans="1:17" ht="102" customHeight="1">
      <c r="A1" s="84" t="s">
        <v>91</v>
      </c>
      <c r="B1" s="83" t="s">
        <v>1</v>
      </c>
      <c r="C1" s="84" t="s">
        <v>2</v>
      </c>
      <c r="D1" s="84" t="s">
        <v>19</v>
      </c>
      <c r="E1" s="84" t="s">
        <v>4</v>
      </c>
      <c r="F1" s="84" t="s">
        <v>110</v>
      </c>
      <c r="G1" s="84" t="s">
        <v>94</v>
      </c>
      <c r="H1" s="84" t="s">
        <v>20</v>
      </c>
      <c r="I1" s="84" t="s">
        <v>21</v>
      </c>
      <c r="J1" s="247" t="s">
        <v>155</v>
      </c>
      <c r="K1" s="85" t="s">
        <v>113</v>
      </c>
      <c r="L1" s="85" t="s">
        <v>22</v>
      </c>
      <c r="M1" s="85"/>
      <c r="N1" s="85" t="s">
        <v>23</v>
      </c>
      <c r="O1" s="84" t="s">
        <v>8</v>
      </c>
      <c r="P1" s="84" t="s">
        <v>9</v>
      </c>
      <c r="Q1" s="84" t="s">
        <v>24</v>
      </c>
    </row>
    <row r="2" spans="1:17" ht="13.5" customHeight="1">
      <c r="A2" s="86"/>
      <c r="B2" s="98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26">
        <f>SUM('Qtr1'!Q42)</f>
        <v>39071.25</v>
      </c>
    </row>
    <row r="3" spans="1:17" ht="13.5" customHeight="1">
      <c r="A3" s="15" t="s">
        <v>234</v>
      </c>
      <c r="B3" s="172">
        <v>45850</v>
      </c>
      <c r="C3" s="26">
        <v>2307</v>
      </c>
      <c r="D3" s="26"/>
      <c r="E3" s="131">
        <f>SUM(C3:D3)</f>
        <v>2307</v>
      </c>
      <c r="F3" s="26"/>
      <c r="G3" s="26"/>
      <c r="H3" s="26"/>
      <c r="I3" s="26"/>
      <c r="J3" s="26"/>
      <c r="K3" s="26">
        <v>2307</v>
      </c>
      <c r="L3" s="26"/>
      <c r="M3" s="26"/>
      <c r="N3" s="26"/>
      <c r="O3" s="18" t="s">
        <v>250</v>
      </c>
      <c r="P3" s="26">
        <f>SUM(F3:N3)</f>
        <v>2307</v>
      </c>
      <c r="Q3" s="26">
        <f>SUM(Q2-P3)</f>
        <v>36764.25</v>
      </c>
    </row>
    <row r="4" spans="1:17" ht="13.5" customHeight="1">
      <c r="A4" s="15" t="s">
        <v>235</v>
      </c>
      <c r="B4" s="172">
        <v>45850</v>
      </c>
      <c r="C4" s="26">
        <v>39</v>
      </c>
      <c r="D4" s="26"/>
      <c r="E4" s="131">
        <f>SUM(C4:D4)</f>
        <v>39</v>
      </c>
      <c r="F4" s="26"/>
      <c r="G4" s="26"/>
      <c r="H4" s="26">
        <v>39</v>
      </c>
      <c r="I4" s="26"/>
      <c r="J4" s="26"/>
      <c r="K4" s="26"/>
      <c r="L4" s="26"/>
      <c r="M4" s="26"/>
      <c r="N4" s="26"/>
      <c r="O4" s="18" t="s">
        <v>279</v>
      </c>
      <c r="P4" s="26">
        <f>SUM(F4:O4)</f>
        <v>39</v>
      </c>
      <c r="Q4" s="26">
        <f>SUM(Q3-P4)</f>
        <v>36725.25</v>
      </c>
    </row>
    <row r="5" spans="1:17" ht="13.5" customHeight="1">
      <c r="A5" s="15" t="s">
        <v>236</v>
      </c>
      <c r="B5" s="172">
        <v>45850</v>
      </c>
      <c r="C5" s="26">
        <v>42</v>
      </c>
      <c r="D5" s="26"/>
      <c r="E5" s="131">
        <f t="shared" ref="E5:E16" si="0">SUM(C5:D5)</f>
        <v>42</v>
      </c>
      <c r="F5" s="26"/>
      <c r="G5" s="26"/>
      <c r="H5" s="26">
        <v>42</v>
      </c>
      <c r="J5" s="26"/>
      <c r="K5" s="26"/>
      <c r="L5" s="26"/>
      <c r="M5" s="26"/>
      <c r="N5" s="26"/>
      <c r="O5" s="18" t="s">
        <v>280</v>
      </c>
      <c r="P5" s="26">
        <f t="shared" ref="P5:P37" si="1">SUM(F5:O5)</f>
        <v>42</v>
      </c>
      <c r="Q5" s="26">
        <f t="shared" ref="Q5:Q37" si="2">SUM(Q4-P5)</f>
        <v>36683.25</v>
      </c>
    </row>
    <row r="6" spans="1:17" ht="13.5" customHeight="1">
      <c r="A6" s="15" t="s">
        <v>237</v>
      </c>
      <c r="B6" s="172">
        <v>45850</v>
      </c>
      <c r="C6" s="26">
        <v>624.27</v>
      </c>
      <c r="D6" s="26"/>
      <c r="E6" s="131">
        <f>SUM(C6:D6)</f>
        <v>624.27</v>
      </c>
      <c r="F6" s="26">
        <v>624.27</v>
      </c>
      <c r="G6" s="26"/>
      <c r="H6" s="26"/>
      <c r="J6" s="26"/>
      <c r="K6" s="26"/>
      <c r="M6" s="26"/>
      <c r="N6" s="26"/>
      <c r="O6" s="18" t="s">
        <v>239</v>
      </c>
      <c r="P6" s="26">
        <f>SUM(F6:O6)</f>
        <v>624.27</v>
      </c>
      <c r="Q6" s="26">
        <f>SUM(Q5-P6)</f>
        <v>36058.980000000003</v>
      </c>
    </row>
    <row r="7" spans="1:17" ht="13.5" customHeight="1">
      <c r="A7" s="15" t="s">
        <v>238</v>
      </c>
      <c r="B7" s="172">
        <v>45850</v>
      </c>
      <c r="C7" s="26">
        <v>209.57</v>
      </c>
      <c r="D7" s="26"/>
      <c r="E7" s="131">
        <f t="shared" si="0"/>
        <v>209.57</v>
      </c>
      <c r="F7" s="26">
        <v>209.57</v>
      </c>
      <c r="G7" s="26"/>
      <c r="H7" s="26"/>
      <c r="J7" s="26"/>
      <c r="K7" s="26"/>
      <c r="N7" s="26"/>
      <c r="O7" s="18" t="s">
        <v>240</v>
      </c>
      <c r="P7" s="26">
        <f>SUM(F7:O7)</f>
        <v>209.57</v>
      </c>
      <c r="Q7" s="26">
        <f>SUM(Q6-P7)</f>
        <v>35849.410000000003</v>
      </c>
    </row>
    <row r="8" spans="1:17" ht="13.5" customHeight="1">
      <c r="A8" s="15" t="s">
        <v>241</v>
      </c>
      <c r="B8" s="172">
        <v>45854</v>
      </c>
      <c r="C8" s="26">
        <v>15.33</v>
      </c>
      <c r="D8" s="26">
        <v>3.07</v>
      </c>
      <c r="E8" s="131">
        <f t="shared" si="0"/>
        <v>18.399999999999999</v>
      </c>
      <c r="F8" s="26"/>
      <c r="G8" s="26"/>
      <c r="H8" s="26">
        <v>3.54</v>
      </c>
      <c r="J8" s="26"/>
      <c r="K8" s="26"/>
      <c r="L8" s="26">
        <v>11.79</v>
      </c>
      <c r="N8" s="26"/>
      <c r="O8" s="18" t="s">
        <v>242</v>
      </c>
      <c r="P8" s="26">
        <f t="shared" si="1"/>
        <v>15.329999999999998</v>
      </c>
      <c r="Q8" s="26">
        <f t="shared" si="2"/>
        <v>35834.080000000002</v>
      </c>
    </row>
    <row r="9" spans="1:17" ht="13.5" customHeight="1">
      <c r="A9" s="19" t="s">
        <v>243</v>
      </c>
      <c r="B9" s="94">
        <v>45854</v>
      </c>
      <c r="C9" s="26">
        <v>96.88</v>
      </c>
      <c r="D9" s="26">
        <v>19.38</v>
      </c>
      <c r="E9" s="131">
        <f t="shared" si="0"/>
        <v>116.25999999999999</v>
      </c>
      <c r="F9" s="26"/>
      <c r="G9" s="26"/>
      <c r="H9" s="26"/>
      <c r="J9" s="26"/>
      <c r="K9" s="26"/>
      <c r="L9" s="26">
        <v>96.88</v>
      </c>
      <c r="N9" s="26"/>
      <c r="O9" s="18" t="s">
        <v>246</v>
      </c>
      <c r="P9" s="26">
        <f>SUM(F9:O9)</f>
        <v>96.88</v>
      </c>
      <c r="Q9" s="26">
        <f t="shared" si="2"/>
        <v>35737.200000000004</v>
      </c>
    </row>
    <row r="10" spans="1:17" ht="13.5" customHeight="1">
      <c r="A10" s="15" t="s">
        <v>244</v>
      </c>
      <c r="B10" s="172">
        <v>45857</v>
      </c>
      <c r="C10" s="26">
        <v>28.5</v>
      </c>
      <c r="D10" s="26">
        <v>5.7</v>
      </c>
      <c r="E10" s="131">
        <f t="shared" si="0"/>
        <v>34.200000000000003</v>
      </c>
      <c r="F10" s="26"/>
      <c r="G10" s="26"/>
      <c r="H10" s="26">
        <v>28.5</v>
      </c>
      <c r="J10" s="26"/>
      <c r="K10" s="26"/>
      <c r="L10" s="26"/>
      <c r="M10" s="26"/>
      <c r="N10" s="26"/>
      <c r="O10" s="18" t="s">
        <v>245</v>
      </c>
      <c r="P10" s="26">
        <f>SUM(F10:O10)</f>
        <v>28.5</v>
      </c>
      <c r="Q10" s="26">
        <f t="shared" si="2"/>
        <v>35708.700000000004</v>
      </c>
    </row>
    <row r="11" spans="1:17" ht="13.5" customHeight="1">
      <c r="A11" s="15" t="s">
        <v>247</v>
      </c>
      <c r="B11" s="172">
        <v>45859</v>
      </c>
      <c r="C11" s="26">
        <v>84.22</v>
      </c>
      <c r="D11" s="26">
        <v>14.12</v>
      </c>
      <c r="E11" s="131">
        <f t="shared" si="0"/>
        <v>98.34</v>
      </c>
      <c r="F11" s="26"/>
      <c r="G11" s="26"/>
      <c r="H11" s="3">
        <v>84.22</v>
      </c>
      <c r="J11" s="26"/>
      <c r="K11" s="26"/>
      <c r="L11" s="26"/>
      <c r="M11" s="26"/>
      <c r="N11" s="26"/>
      <c r="O11" s="18" t="s">
        <v>248</v>
      </c>
      <c r="P11" s="26">
        <f>SUM(F11:O11)</f>
        <v>84.22</v>
      </c>
      <c r="Q11" s="26">
        <f>SUM(Q10-P11)</f>
        <v>35624.480000000003</v>
      </c>
    </row>
    <row r="12" spans="1:17" ht="13.5" customHeight="1">
      <c r="A12" s="15" t="s">
        <v>251</v>
      </c>
      <c r="B12" s="94">
        <v>45859</v>
      </c>
      <c r="C12" s="26">
        <v>5</v>
      </c>
      <c r="D12" s="26"/>
      <c r="E12" s="131">
        <v>5</v>
      </c>
      <c r="F12" s="26"/>
      <c r="G12" s="26">
        <v>5</v>
      </c>
      <c r="H12" s="26"/>
      <c r="J12" s="26"/>
      <c r="K12" s="26"/>
      <c r="L12" s="26"/>
      <c r="N12" s="26"/>
      <c r="O12" s="3" t="s">
        <v>353</v>
      </c>
      <c r="P12" s="26">
        <f t="shared" si="1"/>
        <v>5</v>
      </c>
      <c r="Q12" s="26">
        <f>SUM(Q11-P12)</f>
        <v>35619.480000000003</v>
      </c>
    </row>
    <row r="13" spans="1:17" ht="13.5" customHeight="1">
      <c r="A13" s="15" t="s">
        <v>253</v>
      </c>
      <c r="B13" s="94">
        <v>45890</v>
      </c>
      <c r="C13" s="26">
        <v>5.8</v>
      </c>
      <c r="D13" s="26"/>
      <c r="E13" s="131">
        <f t="shared" si="0"/>
        <v>5.8</v>
      </c>
      <c r="F13" s="26"/>
      <c r="G13" s="26">
        <v>5.8</v>
      </c>
      <c r="J13" s="26"/>
      <c r="L13" s="26"/>
      <c r="M13" s="26"/>
      <c r="N13" s="26"/>
      <c r="O13" s="3" t="s">
        <v>354</v>
      </c>
      <c r="P13" s="26">
        <f t="shared" si="1"/>
        <v>5.8</v>
      </c>
      <c r="Q13" s="26">
        <f t="shared" si="2"/>
        <v>35613.68</v>
      </c>
    </row>
    <row r="14" spans="1:17" ht="13.5" customHeight="1">
      <c r="A14" s="15" t="s">
        <v>254</v>
      </c>
      <c r="B14" s="94">
        <v>45901</v>
      </c>
      <c r="C14" s="26">
        <v>23.32</v>
      </c>
      <c r="D14" s="26">
        <v>4.66</v>
      </c>
      <c r="E14" s="26">
        <f t="shared" si="0"/>
        <v>27.98</v>
      </c>
      <c r="F14" s="26"/>
      <c r="G14" s="26"/>
      <c r="H14" s="26"/>
      <c r="L14" s="3">
        <v>23.32</v>
      </c>
      <c r="M14" s="26"/>
      <c r="N14" s="26"/>
      <c r="O14" s="3" t="s">
        <v>255</v>
      </c>
      <c r="P14" s="26">
        <f t="shared" si="1"/>
        <v>23.32</v>
      </c>
      <c r="Q14" s="26">
        <f t="shared" si="2"/>
        <v>35590.36</v>
      </c>
    </row>
    <row r="15" spans="1:17" ht="13.5" customHeight="1">
      <c r="A15" s="15" t="s">
        <v>256</v>
      </c>
      <c r="B15" s="94">
        <v>45901</v>
      </c>
      <c r="C15" s="26">
        <v>23.32</v>
      </c>
      <c r="D15" s="26">
        <v>4.66</v>
      </c>
      <c r="E15" s="26">
        <f t="shared" si="0"/>
        <v>27.98</v>
      </c>
      <c r="F15" s="26"/>
      <c r="G15" s="26"/>
      <c r="H15" s="26"/>
      <c r="I15" s="26"/>
      <c r="J15" s="26"/>
      <c r="K15" s="26"/>
      <c r="L15" s="26">
        <v>23.32</v>
      </c>
      <c r="M15" s="26"/>
      <c r="N15" s="26"/>
      <c r="O15" s="3" t="s">
        <v>257</v>
      </c>
      <c r="P15" s="26">
        <f t="shared" si="1"/>
        <v>23.32</v>
      </c>
      <c r="Q15" s="26">
        <f t="shared" si="2"/>
        <v>35567.040000000001</v>
      </c>
    </row>
    <row r="16" spans="1:17" ht="13.5" customHeight="1">
      <c r="A16" s="15" t="s">
        <v>258</v>
      </c>
      <c r="B16" s="94">
        <v>45903</v>
      </c>
      <c r="C16" s="26">
        <v>624.47</v>
      </c>
      <c r="D16" s="26"/>
      <c r="E16" s="26">
        <f t="shared" si="0"/>
        <v>624.47</v>
      </c>
      <c r="F16" s="26">
        <v>624.47</v>
      </c>
      <c r="G16" s="26"/>
      <c r="H16" s="26"/>
      <c r="I16" s="26"/>
      <c r="J16" s="26"/>
      <c r="K16" s="26"/>
      <c r="L16" s="26"/>
      <c r="M16" s="26"/>
      <c r="N16" s="26"/>
      <c r="O16" s="3" t="s">
        <v>259</v>
      </c>
      <c r="P16" s="26">
        <f t="shared" si="1"/>
        <v>624.47</v>
      </c>
      <c r="Q16" s="26">
        <f t="shared" si="2"/>
        <v>34942.57</v>
      </c>
    </row>
    <row r="17" spans="1:17" ht="13.5" customHeight="1">
      <c r="A17" s="15" t="s">
        <v>260</v>
      </c>
      <c r="B17" s="94">
        <v>45903</v>
      </c>
      <c r="C17" s="26">
        <v>624.47</v>
      </c>
      <c r="E17" s="26">
        <f t="shared" ref="E17:E22" si="3">SUM(C17:D17)</f>
        <v>624.47</v>
      </c>
      <c r="F17" s="26">
        <v>624.47</v>
      </c>
      <c r="H17" s="26"/>
      <c r="O17" s="3" t="s">
        <v>261</v>
      </c>
      <c r="P17" s="26">
        <f t="shared" si="1"/>
        <v>624.47</v>
      </c>
      <c r="Q17" s="26">
        <f t="shared" si="2"/>
        <v>34318.1</v>
      </c>
    </row>
    <row r="18" spans="1:17" ht="13.5" customHeight="1">
      <c r="A18" s="15" t="s">
        <v>262</v>
      </c>
      <c r="B18" s="94">
        <v>45903</v>
      </c>
      <c r="C18" s="26">
        <v>209.37</v>
      </c>
      <c r="D18" s="26"/>
      <c r="E18" s="26">
        <f t="shared" si="3"/>
        <v>209.37</v>
      </c>
      <c r="F18" s="26">
        <v>209.37</v>
      </c>
      <c r="G18" s="26"/>
      <c r="O18" s="3" t="s">
        <v>263</v>
      </c>
      <c r="P18" s="26">
        <f t="shared" si="1"/>
        <v>209.37</v>
      </c>
      <c r="Q18" s="26">
        <f t="shared" si="2"/>
        <v>34108.729999999996</v>
      </c>
    </row>
    <row r="19" spans="1:17" ht="13.5" customHeight="1">
      <c r="A19" s="15" t="s">
        <v>264</v>
      </c>
      <c r="B19" s="94">
        <v>45903</v>
      </c>
      <c r="C19" s="26">
        <v>209.37</v>
      </c>
      <c r="E19" s="26">
        <f t="shared" si="3"/>
        <v>209.37</v>
      </c>
      <c r="F19" s="3">
        <v>209.37</v>
      </c>
      <c r="G19" s="26"/>
      <c r="H19" s="26"/>
      <c r="O19" s="3" t="s">
        <v>265</v>
      </c>
      <c r="P19" s="26">
        <f t="shared" si="1"/>
        <v>209.37</v>
      </c>
      <c r="Q19" s="26">
        <f t="shared" si="2"/>
        <v>33899.359999999993</v>
      </c>
    </row>
    <row r="20" spans="1:17" ht="13.5" customHeight="1">
      <c r="A20" s="15" t="s">
        <v>266</v>
      </c>
      <c r="B20" s="94">
        <v>45903</v>
      </c>
      <c r="C20" s="26">
        <v>341.2</v>
      </c>
      <c r="E20" s="26">
        <f t="shared" si="3"/>
        <v>341.2</v>
      </c>
      <c r="F20" s="26"/>
      <c r="H20" s="26"/>
      <c r="K20" s="26">
        <v>341.2</v>
      </c>
      <c r="O20" s="3" t="s">
        <v>250</v>
      </c>
      <c r="P20" s="26">
        <f t="shared" si="1"/>
        <v>341.2</v>
      </c>
      <c r="Q20" s="26">
        <f t="shared" si="2"/>
        <v>33558.159999999996</v>
      </c>
    </row>
    <row r="21" spans="1:17" ht="13.5" customHeight="1">
      <c r="A21" s="15" t="s">
        <v>267</v>
      </c>
      <c r="B21" s="94">
        <v>45903</v>
      </c>
      <c r="C21" s="26">
        <v>14</v>
      </c>
      <c r="D21" s="26"/>
      <c r="E21" s="26">
        <f t="shared" si="3"/>
        <v>14</v>
      </c>
      <c r="G21" s="26"/>
      <c r="H21" s="26">
        <v>14</v>
      </c>
      <c r="I21" s="26"/>
      <c r="J21" s="26"/>
      <c r="K21" s="26"/>
      <c r="L21" s="26"/>
      <c r="M21" s="26"/>
      <c r="N21" s="26"/>
      <c r="O21" s="3" t="s">
        <v>268</v>
      </c>
      <c r="P21" s="26">
        <f>SUM(F21:O21)</f>
        <v>14</v>
      </c>
      <c r="Q21" s="26">
        <f t="shared" si="2"/>
        <v>33544.159999999996</v>
      </c>
    </row>
    <row r="22" spans="1:17" ht="13.5" customHeight="1">
      <c r="A22" s="15" t="s">
        <v>269</v>
      </c>
      <c r="B22" s="94">
        <v>45911</v>
      </c>
      <c r="C22" s="26">
        <v>23.75</v>
      </c>
      <c r="D22" s="26">
        <v>4.75</v>
      </c>
      <c r="E22" s="26">
        <f t="shared" si="3"/>
        <v>28.5</v>
      </c>
      <c r="G22" s="26"/>
      <c r="H22" s="26"/>
      <c r="I22" s="26"/>
      <c r="J22" s="26"/>
      <c r="K22" s="26"/>
      <c r="L22" s="26">
        <v>23.75</v>
      </c>
      <c r="M22" s="26"/>
      <c r="N22" s="26"/>
      <c r="O22" s="3" t="s">
        <v>270</v>
      </c>
      <c r="P22" s="26">
        <f>SUM(F22:O22)</f>
        <v>23.75</v>
      </c>
      <c r="Q22" s="26">
        <f t="shared" si="2"/>
        <v>33520.409999999996</v>
      </c>
    </row>
    <row r="23" spans="1:17" ht="13.5" customHeight="1">
      <c r="A23" s="15" t="s">
        <v>271</v>
      </c>
      <c r="B23" s="94">
        <v>45919</v>
      </c>
      <c r="C23" s="26">
        <v>4.9800000000000004</v>
      </c>
      <c r="D23" s="26">
        <v>1</v>
      </c>
      <c r="E23" s="26">
        <f>SUM(C23+D23)</f>
        <v>5.98</v>
      </c>
      <c r="F23" s="26"/>
      <c r="G23" s="26"/>
      <c r="H23" s="26"/>
      <c r="I23" s="26"/>
      <c r="J23" s="26"/>
      <c r="K23" s="26"/>
      <c r="L23" s="26">
        <v>4.9800000000000004</v>
      </c>
      <c r="M23" s="26"/>
      <c r="N23" s="26"/>
      <c r="O23" s="3" t="s">
        <v>272</v>
      </c>
      <c r="P23" s="26">
        <f t="shared" si="1"/>
        <v>4.9800000000000004</v>
      </c>
      <c r="Q23" s="26">
        <f t="shared" si="2"/>
        <v>33515.429999999993</v>
      </c>
    </row>
    <row r="24" spans="1:17" ht="13.5" customHeight="1">
      <c r="A24" s="15"/>
      <c r="C24" s="26"/>
      <c r="D24" s="26"/>
      <c r="E24" s="26">
        <f t="shared" ref="E24:E37" si="4">SUM(C24:D24)</f>
        <v>0</v>
      </c>
      <c r="F24" s="26"/>
      <c r="G24" s="26"/>
      <c r="H24" s="26"/>
      <c r="I24" s="26"/>
      <c r="J24" s="26"/>
      <c r="K24" s="26"/>
      <c r="L24" s="26"/>
      <c r="M24" s="26"/>
      <c r="N24" s="26"/>
      <c r="P24" s="26">
        <f t="shared" si="1"/>
        <v>0</v>
      </c>
      <c r="Q24" s="26">
        <f t="shared" si="2"/>
        <v>33515.429999999993</v>
      </c>
    </row>
    <row r="25" spans="1:17" ht="13.5" customHeight="1">
      <c r="A25" s="15"/>
      <c r="C25" s="26"/>
      <c r="D25" s="26"/>
      <c r="E25" s="26">
        <f t="shared" si="4"/>
        <v>0</v>
      </c>
      <c r="F25" s="26"/>
      <c r="G25" s="26"/>
      <c r="H25" s="26"/>
      <c r="I25" s="26"/>
      <c r="J25" s="26"/>
      <c r="K25" s="26"/>
      <c r="L25" s="26"/>
      <c r="M25" s="26"/>
      <c r="N25" s="26"/>
      <c r="P25" s="26">
        <f t="shared" si="1"/>
        <v>0</v>
      </c>
      <c r="Q25" s="26">
        <f t="shared" si="2"/>
        <v>33515.429999999993</v>
      </c>
    </row>
    <row r="26" spans="1:17" ht="13.5" customHeight="1">
      <c r="A26" s="15"/>
      <c r="C26" s="26"/>
      <c r="D26" s="26"/>
      <c r="E26" s="26">
        <f t="shared" si="4"/>
        <v>0</v>
      </c>
      <c r="F26" s="26"/>
      <c r="G26" s="26"/>
      <c r="H26" s="26"/>
      <c r="I26" s="26"/>
      <c r="J26" s="26"/>
      <c r="K26" s="26"/>
      <c r="L26" s="26"/>
      <c r="M26" s="26"/>
      <c r="N26" s="26"/>
      <c r="P26" s="26">
        <f t="shared" si="1"/>
        <v>0</v>
      </c>
      <c r="Q26" s="26">
        <f t="shared" si="2"/>
        <v>33515.429999999993</v>
      </c>
    </row>
    <row r="27" spans="1:17" ht="13.5" customHeight="1">
      <c r="A27" s="15"/>
      <c r="C27" s="26"/>
      <c r="D27" s="26"/>
      <c r="E27" s="26">
        <f t="shared" si="4"/>
        <v>0</v>
      </c>
      <c r="F27" s="26"/>
      <c r="G27" s="26"/>
      <c r="H27" s="26"/>
      <c r="I27" s="26"/>
      <c r="J27" s="26"/>
      <c r="K27" s="26"/>
      <c r="L27" s="26"/>
      <c r="M27" s="26"/>
      <c r="N27" s="26"/>
      <c r="P27" s="26">
        <f t="shared" si="1"/>
        <v>0</v>
      </c>
      <c r="Q27" s="26">
        <f t="shared" si="2"/>
        <v>33515.429999999993</v>
      </c>
    </row>
    <row r="28" spans="1:17" ht="13.5" customHeight="1">
      <c r="A28" s="15"/>
      <c r="C28" s="26"/>
      <c r="D28" s="26"/>
      <c r="E28" s="26">
        <f t="shared" si="4"/>
        <v>0</v>
      </c>
      <c r="F28" s="26"/>
      <c r="G28" s="26"/>
      <c r="H28" s="26"/>
      <c r="I28" s="26"/>
      <c r="J28" s="26"/>
      <c r="K28" s="26"/>
      <c r="L28" s="26"/>
      <c r="M28" s="26"/>
      <c r="N28" s="26"/>
      <c r="P28" s="26">
        <f t="shared" si="1"/>
        <v>0</v>
      </c>
      <c r="Q28" s="26">
        <f t="shared" si="2"/>
        <v>33515.429999999993</v>
      </c>
    </row>
    <row r="29" spans="1:17" ht="13.5" customHeight="1">
      <c r="A29" s="15"/>
      <c r="C29" s="26"/>
      <c r="D29" s="26"/>
      <c r="E29" s="26">
        <f t="shared" si="4"/>
        <v>0</v>
      </c>
      <c r="F29" s="26"/>
      <c r="G29" s="26"/>
      <c r="H29" s="26"/>
      <c r="I29" s="26"/>
      <c r="J29" s="26"/>
      <c r="K29" s="26"/>
      <c r="L29" s="26"/>
      <c r="M29" s="26"/>
      <c r="N29" s="26"/>
      <c r="P29" s="26">
        <f t="shared" si="1"/>
        <v>0</v>
      </c>
      <c r="Q29" s="26">
        <f t="shared" si="2"/>
        <v>33515.429999999993</v>
      </c>
    </row>
    <row r="30" spans="1:17" ht="13.5" customHeight="1">
      <c r="A30" s="15"/>
      <c r="C30" s="26"/>
      <c r="D30" s="26"/>
      <c r="E30" s="26">
        <f t="shared" si="4"/>
        <v>0</v>
      </c>
      <c r="F30" s="26"/>
      <c r="G30" s="26"/>
      <c r="H30" s="26"/>
      <c r="I30" s="26"/>
      <c r="J30" s="26"/>
      <c r="K30" s="26"/>
      <c r="L30" s="26"/>
      <c r="M30" s="26"/>
      <c r="N30" s="26"/>
      <c r="P30" s="26">
        <f t="shared" si="1"/>
        <v>0</v>
      </c>
      <c r="Q30" s="26">
        <f t="shared" si="2"/>
        <v>33515.429999999993</v>
      </c>
    </row>
    <row r="31" spans="1:17" ht="13.5" customHeight="1">
      <c r="A31" s="15"/>
      <c r="C31" s="26"/>
      <c r="D31" s="26"/>
      <c r="E31" s="26">
        <f t="shared" si="4"/>
        <v>0</v>
      </c>
      <c r="F31" s="26"/>
      <c r="G31" s="26"/>
      <c r="H31" s="26"/>
      <c r="I31" s="26"/>
      <c r="J31" s="26"/>
      <c r="K31" s="26"/>
      <c r="L31" s="26"/>
      <c r="M31" s="26"/>
      <c r="N31" s="26"/>
      <c r="P31" s="26">
        <f t="shared" si="1"/>
        <v>0</v>
      </c>
      <c r="Q31" s="26">
        <f t="shared" si="2"/>
        <v>33515.429999999993</v>
      </c>
    </row>
    <row r="32" spans="1:17" ht="13.5" customHeight="1">
      <c r="A32" s="15"/>
      <c r="C32" s="26"/>
      <c r="D32" s="26"/>
      <c r="E32" s="26">
        <f t="shared" si="4"/>
        <v>0</v>
      </c>
      <c r="F32" s="26"/>
      <c r="G32" s="26"/>
      <c r="H32" s="26"/>
      <c r="I32" s="26"/>
      <c r="J32" s="26"/>
      <c r="K32" s="26"/>
      <c r="L32" s="26"/>
      <c r="M32" s="26"/>
      <c r="N32" s="26"/>
      <c r="P32" s="26">
        <f t="shared" si="1"/>
        <v>0</v>
      </c>
      <c r="Q32" s="26">
        <f t="shared" si="2"/>
        <v>33515.429999999993</v>
      </c>
    </row>
    <row r="33" spans="1:17" ht="13.5" customHeight="1">
      <c r="A33" s="15"/>
      <c r="C33" s="26"/>
      <c r="D33" s="26"/>
      <c r="E33" s="26">
        <f t="shared" si="4"/>
        <v>0</v>
      </c>
      <c r="F33" s="26"/>
      <c r="G33" s="26"/>
      <c r="H33" s="26"/>
      <c r="I33" s="26"/>
      <c r="J33" s="26"/>
      <c r="K33" s="26"/>
      <c r="L33" s="26"/>
      <c r="M33" s="26"/>
      <c r="N33" s="26"/>
      <c r="P33" s="26">
        <f t="shared" si="1"/>
        <v>0</v>
      </c>
      <c r="Q33" s="26">
        <f t="shared" si="2"/>
        <v>33515.429999999993</v>
      </c>
    </row>
    <row r="34" spans="1:17" ht="13.5" customHeight="1">
      <c r="A34" s="15"/>
      <c r="C34" s="26"/>
      <c r="D34" s="26"/>
      <c r="E34" s="26">
        <f t="shared" si="4"/>
        <v>0</v>
      </c>
      <c r="F34" s="26"/>
      <c r="G34" s="26"/>
      <c r="H34" s="26"/>
      <c r="I34" s="26"/>
      <c r="J34" s="26"/>
      <c r="K34" s="26"/>
      <c r="L34" s="26"/>
      <c r="M34" s="26"/>
      <c r="N34" s="26"/>
      <c r="P34" s="26">
        <f t="shared" si="1"/>
        <v>0</v>
      </c>
      <c r="Q34" s="26">
        <f t="shared" si="2"/>
        <v>33515.429999999993</v>
      </c>
    </row>
    <row r="35" spans="1:17" ht="13.5" customHeight="1">
      <c r="C35" s="26"/>
      <c r="D35" s="26"/>
      <c r="E35" s="26">
        <f t="shared" si="4"/>
        <v>0</v>
      </c>
      <c r="F35" s="26"/>
      <c r="G35" s="26"/>
      <c r="H35" s="26"/>
      <c r="I35" s="26"/>
      <c r="J35" s="26"/>
      <c r="K35" s="26"/>
      <c r="L35" s="26"/>
      <c r="M35" s="26"/>
      <c r="N35" s="26"/>
      <c r="P35" s="26">
        <f t="shared" si="1"/>
        <v>0</v>
      </c>
      <c r="Q35" s="26">
        <f t="shared" si="2"/>
        <v>33515.429999999993</v>
      </c>
    </row>
    <row r="36" spans="1:17" ht="13.5" customHeight="1">
      <c r="C36" s="26"/>
      <c r="D36" s="26"/>
      <c r="E36" s="26">
        <f t="shared" si="4"/>
        <v>0</v>
      </c>
      <c r="F36" s="26"/>
      <c r="G36" s="26"/>
      <c r="H36" s="26"/>
      <c r="I36" s="26"/>
      <c r="J36" s="26"/>
      <c r="K36" s="26"/>
      <c r="L36" s="26"/>
      <c r="M36" s="26"/>
      <c r="N36" s="26"/>
      <c r="P36" s="26">
        <f t="shared" si="1"/>
        <v>0</v>
      </c>
      <c r="Q36" s="26">
        <f t="shared" si="2"/>
        <v>33515.429999999993</v>
      </c>
    </row>
    <row r="37" spans="1:17" ht="13.5" customHeight="1">
      <c r="C37" s="26"/>
      <c r="D37" s="26"/>
      <c r="E37" s="26">
        <f t="shared" si="4"/>
        <v>0</v>
      </c>
      <c r="F37" s="26"/>
      <c r="G37" s="26"/>
      <c r="H37" s="26"/>
      <c r="I37" s="26"/>
      <c r="J37" s="26"/>
      <c r="K37" s="26"/>
      <c r="L37" s="26"/>
      <c r="M37" s="26"/>
      <c r="N37" s="26"/>
      <c r="P37" s="26">
        <f t="shared" si="1"/>
        <v>0</v>
      </c>
      <c r="Q37" s="26">
        <f t="shared" si="2"/>
        <v>33515.429999999993</v>
      </c>
    </row>
    <row r="38" spans="1:17" ht="13.5" customHeight="1">
      <c r="B38" s="100" t="s">
        <v>11</v>
      </c>
      <c r="C38" s="91">
        <f>SUM(C2:C37)</f>
        <v>5555.82</v>
      </c>
      <c r="D38" s="91">
        <f t="shared" ref="D38:N38" si="5">SUM(D2:D37)</f>
        <v>57.339999999999989</v>
      </c>
      <c r="E38" s="91">
        <f t="shared" si="5"/>
        <v>5613.16</v>
      </c>
      <c r="F38" s="91">
        <f t="shared" si="5"/>
        <v>2501.5199999999995</v>
      </c>
      <c r="G38" s="91">
        <f t="shared" si="5"/>
        <v>10.8</v>
      </c>
      <c r="H38" s="91">
        <f t="shared" si="5"/>
        <v>211.26</v>
      </c>
      <c r="I38" s="91">
        <f t="shared" si="5"/>
        <v>0</v>
      </c>
      <c r="J38" s="91">
        <f t="shared" si="5"/>
        <v>0</v>
      </c>
      <c r="K38" s="91">
        <f t="shared" si="5"/>
        <v>2648.2</v>
      </c>
      <c r="L38" s="91">
        <f t="shared" si="5"/>
        <v>184.03999999999996</v>
      </c>
      <c r="M38" s="91">
        <f t="shared" si="5"/>
        <v>0</v>
      </c>
      <c r="N38" s="91">
        <f t="shared" si="5"/>
        <v>0</v>
      </c>
      <c r="O38" s="26"/>
      <c r="P38" s="26"/>
      <c r="Q38" s="26">
        <f>SUM(Q37)</f>
        <v>33515.429999999993</v>
      </c>
    </row>
    <row r="39" spans="1:17" ht="13.5" customHeight="1">
      <c r="N39" s="26">
        <f>SUM(F38:N38)</f>
        <v>5555.82</v>
      </c>
    </row>
    <row r="40" spans="1:17" ht="13.5" customHeight="1">
      <c r="O40" s="3" t="s">
        <v>11</v>
      </c>
      <c r="Q40" s="26">
        <f>SUM(Q38)</f>
        <v>33515.429999999993</v>
      </c>
    </row>
    <row r="41" spans="1:17" ht="13.5" customHeight="1">
      <c r="O41" s="3" t="s">
        <v>12</v>
      </c>
      <c r="Q41" s="26">
        <f>SUM(H58)</f>
        <v>8278.82</v>
      </c>
    </row>
    <row r="42" spans="1:17" ht="13.5" customHeight="1">
      <c r="O42" s="3" t="s">
        <v>15</v>
      </c>
      <c r="Q42" s="3">
        <f>SUM(Q40:Q41)</f>
        <v>41794.249999999993</v>
      </c>
    </row>
    <row r="43" spans="1:17" ht="13.5" customHeight="1">
      <c r="A43" s="92" t="s">
        <v>13</v>
      </c>
      <c r="B43" s="102"/>
      <c r="C43" s="92"/>
      <c r="G43" s="92" t="s">
        <v>14</v>
      </c>
      <c r="H43" s="92"/>
      <c r="I43" s="92"/>
      <c r="J43" s="92"/>
      <c r="K43" s="92"/>
      <c r="L43" s="92"/>
      <c r="M43" s="92"/>
      <c r="N43" s="92"/>
    </row>
    <row r="44" spans="1:17" ht="13.5" customHeight="1">
      <c r="A44" s="92" t="s">
        <v>0</v>
      </c>
      <c r="B44" s="102" t="s">
        <v>1</v>
      </c>
      <c r="C44" s="92" t="s">
        <v>16</v>
      </c>
      <c r="G44" s="92" t="s">
        <v>1</v>
      </c>
      <c r="H44" s="92" t="s">
        <v>16</v>
      </c>
      <c r="I44" s="320" t="s">
        <v>17</v>
      </c>
      <c r="J44" s="320"/>
      <c r="K44" s="320"/>
      <c r="L44" s="320"/>
      <c r="M44" s="320"/>
      <c r="N44" s="320"/>
    </row>
    <row r="45" spans="1:17" ht="13.5" customHeight="1">
      <c r="A45" s="15"/>
      <c r="B45" s="172"/>
      <c r="C45" s="16"/>
      <c r="D45" s="16"/>
      <c r="E45" s="16"/>
      <c r="F45" s="18"/>
      <c r="G45" s="150">
        <v>45867</v>
      </c>
      <c r="H45" s="16">
        <v>60.71</v>
      </c>
      <c r="I45" s="321" t="s">
        <v>252</v>
      </c>
      <c r="J45" s="321"/>
      <c r="K45" s="321"/>
      <c r="L45" s="321"/>
      <c r="M45" s="321"/>
      <c r="N45" s="321"/>
    </row>
    <row r="46" spans="1:17" ht="13.5" customHeight="1">
      <c r="A46" s="15"/>
      <c r="B46" s="172"/>
      <c r="C46" s="16"/>
      <c r="D46" s="16"/>
      <c r="E46" s="16"/>
      <c r="F46" s="18"/>
      <c r="G46" s="150">
        <v>45895</v>
      </c>
      <c r="H46" s="16">
        <v>7854</v>
      </c>
      <c r="I46" s="319" t="s">
        <v>18</v>
      </c>
      <c r="J46" s="319"/>
      <c r="K46" s="319"/>
      <c r="L46" s="319"/>
      <c r="M46" s="319"/>
      <c r="N46" s="319"/>
    </row>
    <row r="47" spans="1:17" ht="13.5" customHeight="1">
      <c r="A47" s="15"/>
      <c r="B47" s="172"/>
      <c r="C47" s="16"/>
      <c r="D47" s="16"/>
      <c r="E47" s="16"/>
      <c r="F47" s="18"/>
      <c r="G47" s="150">
        <v>45911</v>
      </c>
      <c r="H47" s="16">
        <v>250</v>
      </c>
      <c r="I47" s="319" t="s">
        <v>278</v>
      </c>
      <c r="J47" s="319"/>
      <c r="K47" s="319"/>
      <c r="L47" s="319"/>
      <c r="M47" s="319"/>
      <c r="N47" s="319"/>
    </row>
    <row r="48" spans="1:17" ht="13.5" customHeight="1">
      <c r="A48" s="15"/>
      <c r="B48" s="172"/>
      <c r="C48" s="16"/>
      <c r="D48" s="16"/>
      <c r="E48" s="16"/>
      <c r="F48" s="18"/>
      <c r="G48" s="150">
        <v>45905</v>
      </c>
      <c r="H48" s="16">
        <v>108.9</v>
      </c>
      <c r="I48" s="319" t="s">
        <v>232</v>
      </c>
      <c r="J48" s="319"/>
      <c r="K48" s="319"/>
      <c r="L48" s="319"/>
      <c r="M48" s="319"/>
      <c r="N48" s="319"/>
    </row>
    <row r="49" spans="1:14" ht="13.5" customHeight="1">
      <c r="A49" s="15"/>
      <c r="B49" s="172"/>
      <c r="C49" s="16"/>
      <c r="D49" s="16"/>
      <c r="E49" s="16"/>
      <c r="F49" s="18"/>
      <c r="G49" s="150">
        <v>45905</v>
      </c>
      <c r="H49" s="16">
        <v>5.21</v>
      </c>
      <c r="I49" s="319" t="s">
        <v>233</v>
      </c>
      <c r="J49" s="319"/>
      <c r="K49" s="319"/>
      <c r="L49" s="319"/>
      <c r="M49" s="319"/>
      <c r="N49" s="319"/>
    </row>
    <row r="50" spans="1:14" ht="13.5" customHeight="1">
      <c r="A50" s="15"/>
      <c r="B50" s="172"/>
      <c r="C50" s="16"/>
      <c r="D50" s="16"/>
      <c r="E50" s="16"/>
      <c r="F50" s="18"/>
      <c r="G50" s="150"/>
      <c r="H50" s="16"/>
      <c r="I50" s="319"/>
      <c r="J50" s="319"/>
      <c r="K50" s="319"/>
      <c r="L50" s="319"/>
      <c r="M50" s="319"/>
      <c r="N50" s="319"/>
    </row>
    <row r="51" spans="1:14" ht="13.5" customHeight="1">
      <c r="A51" s="15"/>
      <c r="B51" s="172"/>
      <c r="C51" s="16"/>
      <c r="D51" s="16"/>
      <c r="E51" s="16"/>
      <c r="F51" s="18"/>
      <c r="G51" s="150"/>
      <c r="H51" s="16"/>
      <c r="I51" s="319"/>
      <c r="J51" s="319"/>
      <c r="K51" s="319"/>
      <c r="L51" s="319"/>
      <c r="M51" s="319"/>
      <c r="N51" s="319"/>
    </row>
    <row r="52" spans="1:14" ht="13.5" customHeight="1">
      <c r="A52" s="15"/>
      <c r="B52" s="172"/>
      <c r="C52" s="16"/>
      <c r="D52" s="16"/>
      <c r="E52" s="16"/>
      <c r="F52" s="18"/>
      <c r="G52" s="150"/>
      <c r="H52" s="16"/>
      <c r="I52" s="319"/>
      <c r="J52" s="319"/>
      <c r="K52" s="319"/>
      <c r="L52" s="319"/>
      <c r="M52" s="319"/>
      <c r="N52" s="319"/>
    </row>
    <row r="53" spans="1:14" ht="13.5" customHeight="1">
      <c r="A53" s="15"/>
      <c r="B53" s="172"/>
      <c r="C53" s="16"/>
      <c r="D53" s="18"/>
      <c r="E53" s="16"/>
      <c r="F53" s="18"/>
      <c r="G53" s="18"/>
      <c r="H53" s="18"/>
      <c r="I53" s="319"/>
      <c r="J53" s="319"/>
      <c r="K53" s="319"/>
      <c r="L53" s="319"/>
      <c r="M53" s="319"/>
      <c r="N53" s="319"/>
    </row>
    <row r="54" spans="1:14" ht="13.5" customHeight="1">
      <c r="A54" s="15"/>
      <c r="B54" s="172"/>
      <c r="C54" s="16"/>
      <c r="D54" s="16"/>
      <c r="E54" s="16"/>
      <c r="F54" s="18"/>
      <c r="G54" s="18"/>
      <c r="H54" s="18"/>
      <c r="I54" s="319"/>
      <c r="J54" s="319"/>
      <c r="K54" s="319"/>
      <c r="L54" s="319"/>
      <c r="M54" s="319"/>
      <c r="N54" s="319"/>
    </row>
    <row r="55" spans="1:14" ht="13.5" customHeight="1">
      <c r="A55" s="15"/>
      <c r="B55" s="172"/>
      <c r="C55" s="16"/>
      <c r="D55" s="18"/>
      <c r="E55" s="16"/>
      <c r="F55" s="18"/>
      <c r="G55" s="18"/>
      <c r="H55" s="18"/>
      <c r="I55" s="319"/>
      <c r="J55" s="319"/>
      <c r="K55" s="319"/>
      <c r="L55" s="319"/>
      <c r="M55" s="319"/>
      <c r="N55" s="319"/>
    </row>
    <row r="56" spans="1:14" ht="13.5" customHeight="1">
      <c r="A56" s="15"/>
      <c r="B56" s="172"/>
      <c r="C56" s="16"/>
      <c r="D56" s="18"/>
      <c r="E56" s="16"/>
      <c r="F56" s="18"/>
      <c r="G56" s="18"/>
      <c r="H56" s="18"/>
      <c r="I56" s="319"/>
      <c r="J56" s="319"/>
      <c r="K56" s="319"/>
      <c r="L56" s="319"/>
      <c r="M56" s="319"/>
      <c r="N56" s="319"/>
    </row>
    <row r="57" spans="1:14" ht="13.5" customHeight="1">
      <c r="A57" s="15"/>
      <c r="B57" s="172"/>
      <c r="C57" s="16"/>
      <c r="D57" s="18"/>
      <c r="E57" s="16"/>
      <c r="F57" s="18"/>
      <c r="G57" s="18"/>
      <c r="H57" s="18"/>
      <c r="I57" s="319"/>
      <c r="J57" s="319"/>
      <c r="K57" s="319"/>
      <c r="L57" s="319"/>
      <c r="M57" s="319"/>
      <c r="N57" s="319"/>
    </row>
    <row r="58" spans="1:14" ht="13.5" customHeight="1">
      <c r="B58" s="102" t="s">
        <v>11</v>
      </c>
      <c r="C58" s="26">
        <f>SUM(C45:C57)</f>
        <v>0</v>
      </c>
      <c r="E58" s="26"/>
      <c r="G58" s="92" t="s">
        <v>11</v>
      </c>
      <c r="H58" s="95">
        <f>SUM(H45:H57)</f>
        <v>8278.82</v>
      </c>
    </row>
    <row r="59" spans="1:14" ht="13.5" customHeight="1"/>
  </sheetData>
  <mergeCells count="14">
    <mergeCell ref="I44:N44"/>
    <mergeCell ref="I47:N47"/>
    <mergeCell ref="I48:N48"/>
    <mergeCell ref="I51:N51"/>
    <mergeCell ref="I52:N52"/>
    <mergeCell ref="I45:N45"/>
    <mergeCell ref="I46:N46"/>
    <mergeCell ref="I49:N49"/>
    <mergeCell ref="I50:N50"/>
    <mergeCell ref="I53:N53"/>
    <mergeCell ref="I54:N54"/>
    <mergeCell ref="I55:N55"/>
    <mergeCell ref="I56:N56"/>
    <mergeCell ref="I57:N57"/>
  </mergeCells>
  <pageMargins left="0.31496062992125984" right="0.31496062992125984" top="0.62992125984251968" bottom="0.15748031496062992" header="0.27559055118110237" footer="0.31496062992125984"/>
  <pageSetup paperSize="9" scale="72" fitToHeight="2" orientation="landscape" horizontalDpi="300" verticalDpi="300" r:id="rId1"/>
  <headerFooter>
    <oddHeader>&amp;C&amp;"-,Bold"&amp;14Llanarmon yn Ial Community Council Qtr 2 2025/2026
July, August, September</oddHeader>
  </headerFooter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S68"/>
  <sheetViews>
    <sheetView view="pageLayout" topLeftCell="C1" zoomScaleNormal="100" zoomScaleSheetLayoutView="90" workbookViewId="0">
      <selection activeCell="R3" sqref="R3"/>
    </sheetView>
  </sheetViews>
  <sheetFormatPr defaultColWidth="11" defaultRowHeight="15"/>
  <cols>
    <col min="1" max="1" width="13.5703125" style="3" customWidth="1"/>
    <col min="2" max="2" width="11" style="111"/>
    <col min="3" max="3" width="11" style="3"/>
    <col min="4" max="4" width="9" style="3" customWidth="1"/>
    <col min="5" max="11" width="11" style="3"/>
    <col min="12" max="13" width="8.7109375" style="3" customWidth="1"/>
    <col min="14" max="14" width="9.42578125" style="3" customWidth="1"/>
    <col min="15" max="15" width="26.5703125" style="3" customWidth="1"/>
    <col min="16" max="17" width="11" style="3"/>
    <col min="18" max="18" width="11" style="3" customWidth="1"/>
    <col min="19" max="19" width="11" style="3" hidden="1" customWidth="1"/>
    <col min="20" max="16384" width="11" style="3"/>
  </cols>
  <sheetData>
    <row r="1" spans="1:18" ht="102" customHeight="1">
      <c r="A1" s="84" t="s">
        <v>92</v>
      </c>
      <c r="B1" s="108" t="s">
        <v>1</v>
      </c>
      <c r="C1" s="84" t="s">
        <v>2</v>
      </c>
      <c r="D1" s="84" t="s">
        <v>3</v>
      </c>
      <c r="E1" s="84" t="s">
        <v>4</v>
      </c>
      <c r="F1" s="84" t="s">
        <v>110</v>
      </c>
      <c r="G1" s="84" t="s">
        <v>94</v>
      </c>
      <c r="H1" s="84" t="s">
        <v>25</v>
      </c>
      <c r="I1" s="84" t="s">
        <v>21</v>
      </c>
      <c r="J1" s="247" t="s">
        <v>155</v>
      </c>
      <c r="K1" s="85" t="s">
        <v>112</v>
      </c>
      <c r="L1" s="84" t="s">
        <v>26</v>
      </c>
      <c r="M1" s="84"/>
      <c r="N1" s="85" t="s">
        <v>27</v>
      </c>
      <c r="O1" s="84" t="s">
        <v>8</v>
      </c>
      <c r="P1" s="84" t="s">
        <v>9</v>
      </c>
      <c r="Q1" s="84" t="s">
        <v>24</v>
      </c>
    </row>
    <row r="2" spans="1:18">
      <c r="A2" s="86"/>
      <c r="B2" s="109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3">
        <f>SUM('Qtr2'!Q42)</f>
        <v>41794.249999999993</v>
      </c>
    </row>
    <row r="3" spans="1:18">
      <c r="A3" s="211" t="s">
        <v>281</v>
      </c>
      <c r="B3" s="94">
        <v>45932</v>
      </c>
      <c r="C3" s="26">
        <v>1190</v>
      </c>
      <c r="D3" s="26">
        <v>238</v>
      </c>
      <c r="E3" s="26">
        <f>SUM(C3:D3)</f>
        <v>1428</v>
      </c>
      <c r="F3" s="26"/>
      <c r="G3" s="26"/>
      <c r="H3" s="26"/>
      <c r="I3" s="26">
        <v>1190</v>
      </c>
      <c r="M3" s="26"/>
      <c r="N3" s="26"/>
      <c r="O3" s="3" t="s">
        <v>355</v>
      </c>
      <c r="P3" s="26">
        <f>SUM(F3:N3)</f>
        <v>1190</v>
      </c>
      <c r="Q3" s="26">
        <f>SUM(Q2-P3)</f>
        <v>40604.249999999993</v>
      </c>
    </row>
    <row r="4" spans="1:18">
      <c r="A4" s="191" t="s">
        <v>283</v>
      </c>
      <c r="B4" s="94">
        <v>45932</v>
      </c>
      <c r="C4" s="26">
        <v>815.8</v>
      </c>
      <c r="D4" s="26">
        <v>163.16</v>
      </c>
      <c r="E4" s="26">
        <f>SUM(C4:D4)</f>
        <v>978.95999999999992</v>
      </c>
      <c r="F4" s="26"/>
      <c r="G4" s="26"/>
      <c r="H4" s="26"/>
      <c r="I4" s="26">
        <v>360.8</v>
      </c>
      <c r="J4" s="26"/>
      <c r="L4" s="26"/>
      <c r="M4" s="26"/>
      <c r="N4" s="26">
        <v>455</v>
      </c>
      <c r="O4" s="3" t="s">
        <v>366</v>
      </c>
      <c r="P4" s="26">
        <f t="shared" ref="P4:P49" si="0">SUM(F4:N4)</f>
        <v>815.8</v>
      </c>
      <c r="Q4" s="26">
        <f>SUM(Q3-P4)</f>
        <v>39788.44999999999</v>
      </c>
    </row>
    <row r="5" spans="1:18">
      <c r="A5" s="191" t="s">
        <v>282</v>
      </c>
      <c r="B5" s="94">
        <v>45937</v>
      </c>
      <c r="C5" s="26">
        <v>130.01</v>
      </c>
      <c r="D5" s="26">
        <v>26.01</v>
      </c>
      <c r="E5" s="26">
        <f>SUM(C5:D5)</f>
        <v>156.01999999999998</v>
      </c>
      <c r="F5" s="26"/>
      <c r="G5" s="26"/>
      <c r="H5" s="26"/>
      <c r="I5" s="26"/>
      <c r="J5" s="26"/>
      <c r="L5" s="26">
        <v>130.01</v>
      </c>
      <c r="M5" s="26"/>
      <c r="N5" s="26"/>
      <c r="O5" s="3" t="s">
        <v>303</v>
      </c>
      <c r="P5" s="26">
        <f t="shared" si="0"/>
        <v>130.01</v>
      </c>
      <c r="Q5" s="26">
        <f t="shared" ref="Q5:Q49" si="1">SUM(Q4-P5)</f>
        <v>39658.439999999988</v>
      </c>
    </row>
    <row r="6" spans="1:18">
      <c r="A6" s="211" t="s">
        <v>284</v>
      </c>
      <c r="B6" s="94">
        <v>45938</v>
      </c>
      <c r="C6" s="26">
        <v>16.66</v>
      </c>
      <c r="D6" s="26">
        <v>3.33</v>
      </c>
      <c r="E6" s="26">
        <f>SUM(C6:D6)</f>
        <v>19.990000000000002</v>
      </c>
      <c r="F6" s="26"/>
      <c r="G6" s="26"/>
      <c r="H6" s="26"/>
      <c r="I6" s="26">
        <v>16.66</v>
      </c>
      <c r="J6" s="26"/>
      <c r="K6" s="26"/>
      <c r="M6" s="26"/>
      <c r="N6" s="26"/>
      <c r="O6" s="3" t="s">
        <v>302</v>
      </c>
      <c r="P6" s="26">
        <f t="shared" si="0"/>
        <v>16.66</v>
      </c>
      <c r="Q6" s="26">
        <f>SUM(Q5-P6)</f>
        <v>39641.779999999984</v>
      </c>
    </row>
    <row r="7" spans="1:18">
      <c r="A7" s="191" t="s">
        <v>286</v>
      </c>
      <c r="B7" s="94">
        <v>45939</v>
      </c>
      <c r="C7" s="26">
        <v>63</v>
      </c>
      <c r="D7" s="26"/>
      <c r="E7" s="26">
        <f t="shared" ref="E7:E51" si="2">SUM(C7:D7)</f>
        <v>63</v>
      </c>
      <c r="F7" s="26"/>
      <c r="H7" s="26">
        <v>63</v>
      </c>
      <c r="I7" s="26"/>
      <c r="J7" s="26"/>
      <c r="L7" s="26"/>
      <c r="M7" s="110"/>
      <c r="O7" s="3" t="s">
        <v>285</v>
      </c>
      <c r="P7" s="26">
        <f t="shared" si="0"/>
        <v>63</v>
      </c>
      <c r="Q7" s="26">
        <f t="shared" si="1"/>
        <v>39578.779999999984</v>
      </c>
    </row>
    <row r="8" spans="1:18">
      <c r="A8" s="211" t="s">
        <v>287</v>
      </c>
      <c r="B8" s="94">
        <v>45939</v>
      </c>
      <c r="C8" s="26">
        <v>760.51</v>
      </c>
      <c r="D8" s="26"/>
      <c r="E8" s="26">
        <f t="shared" si="2"/>
        <v>760.51</v>
      </c>
      <c r="F8" s="26">
        <v>760.51</v>
      </c>
      <c r="H8" s="26"/>
      <c r="I8" s="26"/>
      <c r="J8" s="26"/>
      <c r="L8" s="26"/>
      <c r="M8" s="26"/>
      <c r="N8" s="26"/>
      <c r="O8" s="3" t="s">
        <v>288</v>
      </c>
      <c r="P8" s="26">
        <f t="shared" si="0"/>
        <v>760.51</v>
      </c>
      <c r="Q8" s="26">
        <f t="shared" si="1"/>
        <v>38818.269999999982</v>
      </c>
    </row>
    <row r="9" spans="1:18">
      <c r="A9" s="211" t="s">
        <v>290</v>
      </c>
      <c r="B9" s="94">
        <v>45939</v>
      </c>
      <c r="C9" s="26">
        <v>269.11</v>
      </c>
      <c r="D9" s="26"/>
      <c r="E9" s="26">
        <f t="shared" si="2"/>
        <v>269.11</v>
      </c>
      <c r="F9" s="26">
        <v>269.11</v>
      </c>
      <c r="G9" s="26"/>
      <c r="H9" s="26"/>
      <c r="I9" s="26"/>
      <c r="J9" s="26"/>
      <c r="L9" s="26"/>
      <c r="M9" s="26"/>
      <c r="N9" s="26"/>
      <c r="O9" s="18" t="s">
        <v>289</v>
      </c>
      <c r="P9" s="26">
        <f t="shared" si="0"/>
        <v>269.11</v>
      </c>
      <c r="Q9" s="26">
        <f t="shared" si="1"/>
        <v>38549.159999999982</v>
      </c>
    </row>
    <row r="10" spans="1:18">
      <c r="A10" s="211" t="s">
        <v>291</v>
      </c>
      <c r="B10" s="94">
        <v>45939</v>
      </c>
      <c r="C10" s="131">
        <v>2100</v>
      </c>
      <c r="D10" s="26">
        <v>420</v>
      </c>
      <c r="E10" s="26">
        <f t="shared" si="2"/>
        <v>2520</v>
      </c>
      <c r="F10" s="26"/>
      <c r="G10" s="26"/>
      <c r="H10" s="26"/>
      <c r="I10" s="26"/>
      <c r="J10" s="26"/>
      <c r="L10" s="26"/>
      <c r="M10" s="26"/>
      <c r="N10" s="26">
        <v>2100</v>
      </c>
      <c r="O10" s="3" t="s">
        <v>317</v>
      </c>
      <c r="P10" s="26">
        <f t="shared" si="0"/>
        <v>2100</v>
      </c>
      <c r="Q10" s="26">
        <f t="shared" si="1"/>
        <v>36449.159999999982</v>
      </c>
    </row>
    <row r="11" spans="1:18">
      <c r="A11" s="211" t="s">
        <v>292</v>
      </c>
      <c r="B11" s="94">
        <v>45939</v>
      </c>
      <c r="C11" s="26">
        <v>36</v>
      </c>
      <c r="D11" s="26"/>
      <c r="E11" s="26">
        <f t="shared" si="2"/>
        <v>36</v>
      </c>
      <c r="F11" s="26"/>
      <c r="H11" s="26">
        <v>36</v>
      </c>
      <c r="I11" s="26"/>
      <c r="J11" s="26"/>
      <c r="K11" s="26"/>
      <c r="M11" s="26"/>
      <c r="N11" s="26"/>
      <c r="O11" s="3" t="s">
        <v>314</v>
      </c>
      <c r="P11" s="26">
        <f t="shared" si="0"/>
        <v>36</v>
      </c>
      <c r="Q11" s="26">
        <f t="shared" si="1"/>
        <v>36413.159999999982</v>
      </c>
    </row>
    <row r="12" spans="1:18">
      <c r="A12" s="211" t="s">
        <v>293</v>
      </c>
      <c r="B12" s="94">
        <v>45939</v>
      </c>
      <c r="C12" s="26">
        <v>45980</v>
      </c>
      <c r="D12" s="26">
        <v>9196</v>
      </c>
      <c r="E12" s="26">
        <f t="shared" si="2"/>
        <v>55176</v>
      </c>
      <c r="F12" s="26"/>
      <c r="G12" s="26"/>
      <c r="H12" s="26"/>
      <c r="I12" s="26">
        <v>45980</v>
      </c>
      <c r="J12" s="26"/>
      <c r="K12" s="26"/>
      <c r="L12" s="26"/>
      <c r="M12" s="26"/>
      <c r="N12" s="26"/>
      <c r="O12" s="3" t="s">
        <v>316</v>
      </c>
      <c r="P12" s="26">
        <f t="shared" si="0"/>
        <v>45980</v>
      </c>
      <c r="Q12" s="26">
        <f t="shared" si="1"/>
        <v>-9566.8400000000183</v>
      </c>
    </row>
    <row r="13" spans="1:18">
      <c r="A13" s="211" t="s">
        <v>294</v>
      </c>
      <c r="B13" s="94">
        <v>45943</v>
      </c>
      <c r="C13" s="26">
        <v>28.5</v>
      </c>
      <c r="D13" s="26">
        <v>5.7</v>
      </c>
      <c r="E13" s="26">
        <f t="shared" si="2"/>
        <v>34.200000000000003</v>
      </c>
      <c r="F13" s="26"/>
      <c r="G13" s="26"/>
      <c r="H13" s="26">
        <v>28.5</v>
      </c>
      <c r="I13" s="26"/>
      <c r="J13" s="26"/>
      <c r="K13" s="26"/>
      <c r="L13" s="26"/>
      <c r="M13" s="26"/>
      <c r="N13" s="26"/>
      <c r="O13" s="3" t="s">
        <v>295</v>
      </c>
      <c r="P13" s="26">
        <f t="shared" si="0"/>
        <v>28.5</v>
      </c>
      <c r="Q13" s="26">
        <f t="shared" si="1"/>
        <v>-9595.3400000000183</v>
      </c>
    </row>
    <row r="14" spans="1:18" s="210" customFormat="1">
      <c r="A14" s="211" t="s">
        <v>296</v>
      </c>
      <c r="B14" s="255">
        <v>45943</v>
      </c>
      <c r="C14" s="131">
        <v>842.35</v>
      </c>
      <c r="D14" s="131">
        <v>168.47</v>
      </c>
      <c r="E14" s="131">
        <f t="shared" si="2"/>
        <v>1010.82</v>
      </c>
      <c r="F14" s="131"/>
      <c r="G14" s="131"/>
      <c r="H14" s="131"/>
      <c r="I14" s="131"/>
      <c r="J14" s="131"/>
      <c r="K14" s="131"/>
      <c r="L14" s="131"/>
      <c r="M14" s="131"/>
      <c r="N14" s="131">
        <v>842.35</v>
      </c>
      <c r="O14" s="1" t="s">
        <v>318</v>
      </c>
      <c r="P14" s="26">
        <f t="shared" si="0"/>
        <v>842.35</v>
      </c>
      <c r="Q14" s="131">
        <f t="shared" si="1"/>
        <v>-10437.690000000019</v>
      </c>
      <c r="R14" s="1"/>
    </row>
    <row r="15" spans="1:18" s="18" customFormat="1">
      <c r="A15" s="211" t="s">
        <v>297</v>
      </c>
      <c r="B15" s="172">
        <v>45943</v>
      </c>
      <c r="C15" s="16">
        <v>35.369999999999997</v>
      </c>
      <c r="D15" s="16">
        <v>6.59</v>
      </c>
      <c r="E15" s="16">
        <f>SUM(C15+D15)</f>
        <v>41.959999999999994</v>
      </c>
      <c r="F15" s="16"/>
      <c r="G15" s="16"/>
      <c r="H15" s="16"/>
      <c r="J15" s="16"/>
      <c r="L15" s="16">
        <v>35.369999999999997</v>
      </c>
      <c r="M15" s="16"/>
      <c r="N15" s="16"/>
      <c r="O15" s="236" t="s">
        <v>450</v>
      </c>
      <c r="P15" s="26">
        <f t="shared" si="0"/>
        <v>35.369999999999997</v>
      </c>
      <c r="Q15" s="16">
        <f t="shared" si="1"/>
        <v>-10473.060000000019</v>
      </c>
    </row>
    <row r="16" spans="1:18">
      <c r="A16" s="211" t="s">
        <v>298</v>
      </c>
      <c r="B16" s="94">
        <v>45946</v>
      </c>
      <c r="C16" s="26">
        <v>29.98</v>
      </c>
      <c r="D16" s="26">
        <v>6</v>
      </c>
      <c r="E16" s="26">
        <f>SUM(C16+D16)</f>
        <v>35.980000000000004</v>
      </c>
      <c r="F16" s="26"/>
      <c r="H16" s="3">
        <v>29.98</v>
      </c>
      <c r="I16" s="26"/>
      <c r="J16" s="26"/>
      <c r="L16" s="26"/>
      <c r="M16" s="26"/>
      <c r="N16" s="26"/>
      <c r="O16" s="26" t="s">
        <v>299</v>
      </c>
      <c r="P16" s="26">
        <f t="shared" si="0"/>
        <v>29.98</v>
      </c>
      <c r="Q16" s="26">
        <f t="shared" si="1"/>
        <v>-10503.040000000019</v>
      </c>
    </row>
    <row r="17" spans="1:17">
      <c r="A17" s="211" t="s">
        <v>300</v>
      </c>
      <c r="B17" s="256">
        <v>45947</v>
      </c>
      <c r="C17" s="26">
        <v>13.45</v>
      </c>
      <c r="D17" s="26">
        <v>2.69</v>
      </c>
      <c r="E17" s="26">
        <f t="shared" si="2"/>
        <v>16.14</v>
      </c>
      <c r="F17" s="26"/>
      <c r="G17" s="26"/>
      <c r="H17" s="26"/>
      <c r="I17" s="26"/>
      <c r="K17" s="26"/>
      <c r="M17" s="26"/>
      <c r="N17" s="26">
        <v>13.45</v>
      </c>
      <c r="O17" s="26" t="s">
        <v>301</v>
      </c>
      <c r="P17" s="26">
        <f t="shared" si="0"/>
        <v>13.45</v>
      </c>
      <c r="Q17" s="26">
        <f t="shared" si="1"/>
        <v>-10516.49000000002</v>
      </c>
    </row>
    <row r="18" spans="1:17">
      <c r="A18" s="211" t="s">
        <v>304</v>
      </c>
      <c r="B18" s="94">
        <v>45948</v>
      </c>
      <c r="C18" s="26">
        <v>46317</v>
      </c>
      <c r="D18" s="26">
        <v>9263.4</v>
      </c>
      <c r="E18" s="26">
        <f t="shared" si="2"/>
        <v>55580.4</v>
      </c>
      <c r="F18" s="26"/>
      <c r="G18" s="26"/>
      <c r="H18" s="26"/>
      <c r="I18" s="26">
        <v>43244</v>
      </c>
      <c r="J18" s="26"/>
      <c r="K18" s="26">
        <v>3073</v>
      </c>
      <c r="M18" s="26"/>
      <c r="N18" s="26"/>
      <c r="O18" s="3" t="s">
        <v>315</v>
      </c>
      <c r="P18" s="26">
        <f t="shared" si="0"/>
        <v>46317</v>
      </c>
      <c r="Q18" s="26">
        <f t="shared" si="1"/>
        <v>-56833.49000000002</v>
      </c>
    </row>
    <row r="19" spans="1:17">
      <c r="A19" s="211" t="s">
        <v>305</v>
      </c>
      <c r="B19" s="94">
        <v>45951</v>
      </c>
      <c r="C19" s="26">
        <v>7.91</v>
      </c>
      <c r="D19" s="26">
        <v>1.59</v>
      </c>
      <c r="E19" s="26">
        <f t="shared" si="2"/>
        <v>9.5</v>
      </c>
      <c r="F19" s="26"/>
      <c r="G19" s="26"/>
      <c r="H19" s="26"/>
      <c r="I19" s="26"/>
      <c r="J19" s="26"/>
      <c r="K19" s="26">
        <v>7.91</v>
      </c>
      <c r="M19" s="26"/>
      <c r="N19" s="26"/>
      <c r="O19" s="3" t="s">
        <v>311</v>
      </c>
      <c r="P19" s="26">
        <f t="shared" si="0"/>
        <v>7.91</v>
      </c>
      <c r="Q19" s="26">
        <f t="shared" si="1"/>
        <v>-56841.400000000023</v>
      </c>
    </row>
    <row r="20" spans="1:17">
      <c r="A20" s="211" t="s">
        <v>306</v>
      </c>
      <c r="B20" s="94">
        <v>45954</v>
      </c>
      <c r="C20" s="26">
        <v>75</v>
      </c>
      <c r="D20" s="26"/>
      <c r="E20" s="26">
        <f t="shared" si="2"/>
        <v>75</v>
      </c>
      <c r="F20" s="26"/>
      <c r="H20" s="26"/>
      <c r="I20" s="26"/>
      <c r="J20" s="26"/>
      <c r="K20" s="26"/>
      <c r="M20" s="26"/>
      <c r="N20" s="26">
        <v>75</v>
      </c>
      <c r="O20" s="3" t="s">
        <v>308</v>
      </c>
      <c r="P20" s="26">
        <f t="shared" si="0"/>
        <v>75</v>
      </c>
      <c r="Q20" s="26">
        <f t="shared" si="1"/>
        <v>-56916.400000000023</v>
      </c>
    </row>
    <row r="21" spans="1:17">
      <c r="A21" s="211" t="s">
        <v>309</v>
      </c>
      <c r="B21" s="94">
        <v>45954</v>
      </c>
      <c r="C21" s="26">
        <v>128.84</v>
      </c>
      <c r="D21" s="26"/>
      <c r="E21" s="26">
        <f t="shared" si="2"/>
        <v>128.84</v>
      </c>
      <c r="F21" s="26"/>
      <c r="G21" s="26">
        <v>128.84</v>
      </c>
      <c r="H21" s="26"/>
      <c r="I21" s="26"/>
      <c r="J21" s="26"/>
      <c r="K21" s="26"/>
      <c r="L21" s="26"/>
      <c r="M21" s="26"/>
      <c r="N21" s="26"/>
      <c r="O21" s="3" t="s">
        <v>451</v>
      </c>
      <c r="P21" s="26">
        <f t="shared" si="0"/>
        <v>128.84</v>
      </c>
      <c r="Q21" s="26">
        <f t="shared" si="1"/>
        <v>-57045.24000000002</v>
      </c>
    </row>
    <row r="22" spans="1:17">
      <c r="A22" s="211" t="s">
        <v>313</v>
      </c>
      <c r="B22" s="94">
        <v>45957</v>
      </c>
      <c r="C22" s="26">
        <v>350</v>
      </c>
      <c r="D22" s="26"/>
      <c r="E22" s="26">
        <f t="shared" si="2"/>
        <v>350</v>
      </c>
      <c r="F22" s="26"/>
      <c r="G22" s="26"/>
      <c r="I22" s="26"/>
      <c r="J22" s="26"/>
      <c r="K22" s="26"/>
      <c r="M22" s="26"/>
      <c r="N22" s="26">
        <v>350</v>
      </c>
      <c r="O22" s="3" t="s">
        <v>457</v>
      </c>
      <c r="P22" s="26">
        <f t="shared" si="0"/>
        <v>350</v>
      </c>
      <c r="Q22" s="26">
        <f t="shared" si="1"/>
        <v>-57395.24000000002</v>
      </c>
    </row>
    <row r="23" spans="1:17">
      <c r="A23" s="211" t="s">
        <v>310</v>
      </c>
      <c r="B23" s="94">
        <v>45957</v>
      </c>
      <c r="C23" s="26">
        <v>7.91</v>
      </c>
      <c r="D23" s="26">
        <v>1.59</v>
      </c>
      <c r="E23" s="26">
        <f t="shared" si="2"/>
        <v>9.5</v>
      </c>
      <c r="F23" s="26"/>
      <c r="G23" s="26"/>
      <c r="H23" s="26"/>
      <c r="I23" s="26"/>
      <c r="J23" s="26"/>
      <c r="L23" s="26"/>
      <c r="M23" s="26"/>
      <c r="N23" s="3">
        <v>7.91</v>
      </c>
      <c r="O23" s="3" t="s">
        <v>352</v>
      </c>
      <c r="P23" s="26">
        <f t="shared" si="0"/>
        <v>7.91</v>
      </c>
      <c r="Q23" s="26">
        <f t="shared" si="1"/>
        <v>-57403.150000000023</v>
      </c>
    </row>
    <row r="24" spans="1:17">
      <c r="A24" s="211" t="s">
        <v>312</v>
      </c>
      <c r="B24" s="94">
        <v>45961</v>
      </c>
      <c r="C24" s="26">
        <v>129.9</v>
      </c>
      <c r="D24" s="26">
        <v>25.98</v>
      </c>
      <c r="E24" s="26">
        <f t="shared" si="2"/>
        <v>155.88</v>
      </c>
      <c r="F24" s="26"/>
      <c r="G24" s="26"/>
      <c r="H24" s="26">
        <v>129.9</v>
      </c>
      <c r="I24" s="26"/>
      <c r="J24" s="26"/>
      <c r="K24" s="26"/>
      <c r="M24" s="26"/>
      <c r="N24" s="26"/>
      <c r="O24" s="3" t="s">
        <v>323</v>
      </c>
      <c r="P24" s="26">
        <f t="shared" si="0"/>
        <v>129.9</v>
      </c>
      <c r="Q24" s="26">
        <f t="shared" si="1"/>
        <v>-57533.050000000025</v>
      </c>
    </row>
    <row r="25" spans="1:17">
      <c r="A25" s="211" t="s">
        <v>322</v>
      </c>
      <c r="B25" s="256">
        <v>45981</v>
      </c>
      <c r="C25" s="26">
        <v>7970</v>
      </c>
      <c r="D25" s="26">
        <v>1594</v>
      </c>
      <c r="E25" s="26">
        <f t="shared" si="2"/>
        <v>9564</v>
      </c>
      <c r="F25" s="26"/>
      <c r="G25" s="26"/>
      <c r="H25" s="26"/>
      <c r="I25" s="26">
        <v>7400</v>
      </c>
      <c r="K25" s="26">
        <v>570</v>
      </c>
      <c r="M25" s="26"/>
      <c r="N25" s="26"/>
      <c r="O25" s="3" t="s">
        <v>324</v>
      </c>
      <c r="P25" s="26">
        <f t="shared" si="0"/>
        <v>7970</v>
      </c>
      <c r="Q25" s="26">
        <f t="shared" si="1"/>
        <v>-65503.050000000025</v>
      </c>
    </row>
    <row r="26" spans="1:17">
      <c r="A26" s="211" t="s">
        <v>325</v>
      </c>
      <c r="B26" s="94">
        <v>45981</v>
      </c>
      <c r="C26" s="26">
        <v>300</v>
      </c>
      <c r="D26" s="26"/>
      <c r="E26" s="26">
        <f t="shared" si="2"/>
        <v>300</v>
      </c>
      <c r="F26" s="26"/>
      <c r="G26" s="26"/>
      <c r="H26" s="26"/>
      <c r="I26" s="26"/>
      <c r="J26" s="26">
        <v>300</v>
      </c>
      <c r="K26" s="26"/>
      <c r="L26" s="26"/>
      <c r="M26" s="26"/>
      <c r="N26" s="26"/>
      <c r="O26" s="3" t="s">
        <v>356</v>
      </c>
      <c r="P26" s="26">
        <f t="shared" si="0"/>
        <v>300</v>
      </c>
      <c r="Q26" s="26">
        <f t="shared" si="1"/>
        <v>-65803.050000000017</v>
      </c>
    </row>
    <row r="27" spans="1:17">
      <c r="A27" s="211" t="s">
        <v>329</v>
      </c>
      <c r="B27" s="94">
        <v>45989</v>
      </c>
      <c r="C27" s="26">
        <v>50</v>
      </c>
      <c r="D27" s="26"/>
      <c r="E27" s="26">
        <f>SUM(C27:D27)</f>
        <v>50</v>
      </c>
      <c r="F27" s="26"/>
      <c r="G27" s="26"/>
      <c r="H27" s="26"/>
      <c r="I27" s="26"/>
      <c r="K27" s="26"/>
      <c r="L27" s="26">
        <v>50</v>
      </c>
      <c r="M27" s="26"/>
      <c r="N27" s="26"/>
      <c r="O27" s="18" t="s">
        <v>360</v>
      </c>
      <c r="P27" s="26">
        <f t="shared" si="0"/>
        <v>50</v>
      </c>
      <c r="Q27" s="26">
        <f t="shared" si="1"/>
        <v>-65853.050000000017</v>
      </c>
    </row>
    <row r="28" spans="1:17">
      <c r="A28" s="211" t="s">
        <v>326</v>
      </c>
      <c r="B28" s="94">
        <v>45981</v>
      </c>
      <c r="C28" s="26">
        <v>1600</v>
      </c>
      <c r="D28" s="26"/>
      <c r="E28" s="26">
        <f t="shared" si="2"/>
        <v>1600</v>
      </c>
      <c r="F28" s="26"/>
      <c r="G28" s="26">
        <v>1600</v>
      </c>
      <c r="H28" s="26"/>
      <c r="J28" s="26"/>
      <c r="K28" s="26"/>
      <c r="L28" s="26"/>
      <c r="M28" s="26"/>
      <c r="N28" s="26"/>
      <c r="O28" s="3" t="s">
        <v>357</v>
      </c>
      <c r="P28" s="26">
        <f t="shared" si="0"/>
        <v>1600</v>
      </c>
      <c r="Q28" s="26">
        <f t="shared" si="1"/>
        <v>-67453.050000000017</v>
      </c>
    </row>
    <row r="29" spans="1:17">
      <c r="A29" s="211" t="s">
        <v>327</v>
      </c>
      <c r="B29" s="256">
        <v>45981</v>
      </c>
      <c r="C29" s="26">
        <v>150</v>
      </c>
      <c r="D29" s="257"/>
      <c r="E29" s="26">
        <f t="shared" si="2"/>
        <v>150</v>
      </c>
      <c r="F29" s="26"/>
      <c r="J29" s="26">
        <v>150</v>
      </c>
      <c r="K29" s="26"/>
      <c r="N29" s="26"/>
      <c r="O29" s="18" t="s">
        <v>358</v>
      </c>
      <c r="P29" s="26">
        <f t="shared" si="0"/>
        <v>150</v>
      </c>
      <c r="Q29" s="26">
        <f t="shared" si="1"/>
        <v>-67603.050000000017</v>
      </c>
    </row>
    <row r="30" spans="1:17">
      <c r="A30" s="211" t="s">
        <v>328</v>
      </c>
      <c r="B30" s="256">
        <v>45981</v>
      </c>
      <c r="C30" s="258">
        <v>150</v>
      </c>
      <c r="E30" s="26">
        <f t="shared" si="2"/>
        <v>150</v>
      </c>
      <c r="H30" s="26">
        <v>150</v>
      </c>
      <c r="K30" s="26"/>
      <c r="N30" s="26"/>
      <c r="O30" s="3" t="s">
        <v>374</v>
      </c>
      <c r="P30" s="26">
        <f t="shared" si="0"/>
        <v>150</v>
      </c>
      <c r="Q30" s="26">
        <f t="shared" si="1"/>
        <v>-67753.050000000017</v>
      </c>
    </row>
    <row r="31" spans="1:17">
      <c r="A31" s="211" t="s">
        <v>330</v>
      </c>
      <c r="B31" s="256">
        <v>45982</v>
      </c>
      <c r="C31" s="26">
        <v>18.86</v>
      </c>
      <c r="D31" s="26">
        <v>3.78</v>
      </c>
      <c r="E31" s="26">
        <f t="shared" si="2"/>
        <v>22.64</v>
      </c>
      <c r="I31" s="26"/>
      <c r="J31" s="26"/>
      <c r="K31" s="3">
        <v>18.86</v>
      </c>
      <c r="O31" s="3" t="s">
        <v>331</v>
      </c>
      <c r="P31" s="26">
        <f t="shared" si="0"/>
        <v>18.86</v>
      </c>
      <c r="Q31" s="26">
        <f t="shared" si="1"/>
        <v>-67771.910000000018</v>
      </c>
    </row>
    <row r="32" spans="1:17">
      <c r="A32" s="211" t="s">
        <v>332</v>
      </c>
      <c r="B32" s="256">
        <v>45981</v>
      </c>
      <c r="C32" s="26">
        <v>643.79</v>
      </c>
      <c r="E32" s="26">
        <f t="shared" si="2"/>
        <v>643.79</v>
      </c>
      <c r="F32" s="3">
        <v>643.79</v>
      </c>
      <c r="H32" s="26"/>
      <c r="J32" s="26"/>
      <c r="N32" s="26"/>
      <c r="O32" s="3" t="s">
        <v>333</v>
      </c>
      <c r="P32" s="26">
        <f t="shared" si="0"/>
        <v>643.79</v>
      </c>
      <c r="Q32" s="26">
        <f t="shared" si="1"/>
        <v>-68415.700000000012</v>
      </c>
    </row>
    <row r="33" spans="1:17">
      <c r="A33" s="211" t="s">
        <v>334</v>
      </c>
      <c r="B33" s="256">
        <v>45981</v>
      </c>
      <c r="C33" s="26">
        <v>218.02</v>
      </c>
      <c r="D33" s="26"/>
      <c r="E33" s="26">
        <f>SUM(C33:D33)</f>
        <v>218.02</v>
      </c>
      <c r="F33" s="26">
        <v>218.02</v>
      </c>
      <c r="H33" s="26"/>
      <c r="I33" s="26"/>
      <c r="M33" s="26"/>
      <c r="N33" s="26"/>
      <c r="O33" s="3" t="s">
        <v>335</v>
      </c>
      <c r="P33" s="26">
        <f t="shared" si="0"/>
        <v>218.02</v>
      </c>
      <c r="Q33" s="26">
        <f t="shared" si="1"/>
        <v>-68633.720000000016</v>
      </c>
    </row>
    <row r="34" spans="1:17">
      <c r="A34" s="15" t="s">
        <v>336</v>
      </c>
      <c r="B34" s="256">
        <v>45982</v>
      </c>
      <c r="C34" s="26">
        <v>82</v>
      </c>
      <c r="E34" s="26">
        <f>SUM(C34:D34)</f>
        <v>82</v>
      </c>
      <c r="G34" s="26"/>
      <c r="H34" s="26">
        <v>82</v>
      </c>
      <c r="J34" s="26"/>
      <c r="N34" s="26"/>
      <c r="O34" s="3" t="s">
        <v>337</v>
      </c>
      <c r="P34" s="26">
        <f t="shared" si="0"/>
        <v>82</v>
      </c>
      <c r="Q34" s="26">
        <f t="shared" si="1"/>
        <v>-68715.720000000016</v>
      </c>
    </row>
    <row r="35" spans="1:17">
      <c r="A35" s="15" t="s">
        <v>338</v>
      </c>
      <c r="B35" s="256">
        <v>45982</v>
      </c>
      <c r="C35" s="26">
        <v>159.61000000000001</v>
      </c>
      <c r="D35" s="26">
        <v>1.1599999999999999</v>
      </c>
      <c r="E35" s="26">
        <f t="shared" si="2"/>
        <v>160.77000000000001</v>
      </c>
      <c r="H35" s="26">
        <v>110.82</v>
      </c>
      <c r="I35" s="26"/>
      <c r="J35" s="26"/>
      <c r="K35" s="26"/>
      <c r="L35" s="3">
        <v>48.79</v>
      </c>
      <c r="N35" s="26"/>
      <c r="O35" s="3" t="s">
        <v>339</v>
      </c>
      <c r="P35" s="26">
        <f t="shared" si="0"/>
        <v>159.60999999999999</v>
      </c>
      <c r="Q35" s="26">
        <f t="shared" si="1"/>
        <v>-68875.330000000016</v>
      </c>
    </row>
    <row r="36" spans="1:17">
      <c r="A36" s="15" t="s">
        <v>341</v>
      </c>
      <c r="B36" s="274">
        <v>45985</v>
      </c>
      <c r="C36" s="16">
        <v>35</v>
      </c>
      <c r="D36" s="16"/>
      <c r="E36" s="16">
        <f t="shared" si="2"/>
        <v>35</v>
      </c>
      <c r="F36" s="18"/>
      <c r="G36" s="16"/>
      <c r="H36" s="16">
        <v>35</v>
      </c>
      <c r="I36" s="18"/>
      <c r="J36" s="16"/>
      <c r="K36" s="16"/>
      <c r="L36" s="16"/>
      <c r="M36" s="18"/>
      <c r="N36" s="16"/>
      <c r="O36" s="18" t="s">
        <v>439</v>
      </c>
      <c r="P36" s="26">
        <f t="shared" si="0"/>
        <v>35</v>
      </c>
      <c r="Q36" s="26">
        <f t="shared" si="1"/>
        <v>-68910.330000000016</v>
      </c>
    </row>
    <row r="37" spans="1:17">
      <c r="A37" s="15" t="s">
        <v>342</v>
      </c>
      <c r="B37" s="256">
        <v>45987</v>
      </c>
      <c r="C37" s="26">
        <v>474.21</v>
      </c>
      <c r="D37" s="3">
        <v>94.84</v>
      </c>
      <c r="E37" s="26">
        <f t="shared" si="2"/>
        <v>569.04999999999995</v>
      </c>
      <c r="H37" s="26"/>
      <c r="I37" s="3">
        <v>474.21</v>
      </c>
      <c r="J37" s="26"/>
      <c r="L37" s="26"/>
      <c r="N37" s="26"/>
      <c r="O37" s="3" t="s">
        <v>343</v>
      </c>
      <c r="P37" s="26">
        <f t="shared" si="0"/>
        <v>474.21</v>
      </c>
      <c r="Q37" s="26">
        <f t="shared" si="1"/>
        <v>-69384.540000000023</v>
      </c>
    </row>
    <row r="38" spans="1:17">
      <c r="A38" s="15" t="s">
        <v>362</v>
      </c>
      <c r="B38" s="256">
        <v>45987</v>
      </c>
      <c r="C38" s="26">
        <v>0.8</v>
      </c>
      <c r="E38" s="26">
        <f>SUM(C38:D38)</f>
        <v>0.8</v>
      </c>
      <c r="G38" s="26">
        <v>0.8</v>
      </c>
      <c r="H38" s="26"/>
      <c r="J38" s="26"/>
      <c r="L38" s="26"/>
      <c r="N38" s="26"/>
      <c r="O38" s="3" t="s">
        <v>361</v>
      </c>
      <c r="P38" s="26">
        <f t="shared" si="0"/>
        <v>0.8</v>
      </c>
      <c r="Q38" s="26">
        <f t="shared" si="1"/>
        <v>-69385.340000000026</v>
      </c>
    </row>
    <row r="39" spans="1:17">
      <c r="A39" s="15" t="s">
        <v>344</v>
      </c>
      <c r="B39" s="256">
        <v>45995</v>
      </c>
      <c r="C39" s="26">
        <v>643.99</v>
      </c>
      <c r="E39" s="26">
        <f t="shared" si="2"/>
        <v>643.99</v>
      </c>
      <c r="F39" s="3">
        <v>643.99</v>
      </c>
      <c r="H39" s="26"/>
      <c r="J39" s="26"/>
      <c r="L39" s="26"/>
      <c r="N39" s="26"/>
      <c r="O39" s="3" t="s">
        <v>345</v>
      </c>
      <c r="P39" s="26">
        <f t="shared" si="0"/>
        <v>643.99</v>
      </c>
      <c r="Q39" s="26">
        <f t="shared" si="1"/>
        <v>-70029.330000000031</v>
      </c>
    </row>
    <row r="40" spans="1:17">
      <c r="A40" s="15" t="s">
        <v>346</v>
      </c>
      <c r="B40" s="256">
        <v>45995</v>
      </c>
      <c r="C40" s="26">
        <v>217.82</v>
      </c>
      <c r="E40" s="26">
        <f t="shared" si="2"/>
        <v>217.82</v>
      </c>
      <c r="F40" s="3">
        <v>217.82</v>
      </c>
      <c r="H40" s="26"/>
      <c r="J40" s="26"/>
      <c r="L40" s="26"/>
      <c r="N40" s="26"/>
      <c r="O40" s="3" t="s">
        <v>347</v>
      </c>
      <c r="P40" s="26">
        <f t="shared" si="0"/>
        <v>217.82</v>
      </c>
      <c r="Q40" s="26">
        <f t="shared" si="1"/>
        <v>-70247.150000000038</v>
      </c>
    </row>
    <row r="41" spans="1:17">
      <c r="A41" s="15" t="s">
        <v>348</v>
      </c>
      <c r="B41" s="256">
        <v>45995</v>
      </c>
      <c r="C41" s="26">
        <v>2570</v>
      </c>
      <c r="E41" s="26">
        <f t="shared" si="2"/>
        <v>2570</v>
      </c>
      <c r="H41" s="26"/>
      <c r="J41" s="26"/>
      <c r="K41" s="26">
        <v>2570</v>
      </c>
      <c r="L41" s="26"/>
      <c r="N41" s="26"/>
      <c r="O41" s="3" t="s">
        <v>397</v>
      </c>
      <c r="P41" s="26">
        <f t="shared" si="0"/>
        <v>2570</v>
      </c>
      <c r="Q41" s="26">
        <f t="shared" si="1"/>
        <v>-72817.150000000038</v>
      </c>
    </row>
    <row r="42" spans="1:17">
      <c r="A42" s="15" t="s">
        <v>349</v>
      </c>
      <c r="B42" s="256">
        <v>45995</v>
      </c>
      <c r="C42" s="26">
        <v>15</v>
      </c>
      <c r="E42" s="26">
        <f t="shared" si="2"/>
        <v>15</v>
      </c>
      <c r="H42" s="26">
        <v>15</v>
      </c>
      <c r="J42" s="26"/>
      <c r="L42" s="26"/>
      <c r="N42" s="26"/>
      <c r="O42" s="3" t="s">
        <v>407</v>
      </c>
      <c r="P42" s="26">
        <f t="shared" si="0"/>
        <v>15</v>
      </c>
      <c r="Q42" s="26">
        <f t="shared" si="1"/>
        <v>-72832.150000000038</v>
      </c>
    </row>
    <row r="43" spans="1:17">
      <c r="A43" s="15" t="s">
        <v>350</v>
      </c>
      <c r="B43" s="256">
        <v>46002</v>
      </c>
      <c r="C43" s="26">
        <v>49.35</v>
      </c>
      <c r="E43" s="26">
        <f t="shared" si="2"/>
        <v>49.35</v>
      </c>
      <c r="H43" s="26"/>
      <c r="J43" s="26">
        <v>49.35</v>
      </c>
      <c r="N43" s="26"/>
      <c r="O43" s="3" t="s">
        <v>371</v>
      </c>
      <c r="P43" s="26">
        <f t="shared" si="0"/>
        <v>49.35</v>
      </c>
      <c r="Q43" s="26">
        <f t="shared" si="1"/>
        <v>-72881.500000000044</v>
      </c>
    </row>
    <row r="44" spans="1:17">
      <c r="A44" s="15" t="s">
        <v>351</v>
      </c>
      <c r="B44" s="256">
        <v>46007</v>
      </c>
      <c r="C44" s="26">
        <v>356.45</v>
      </c>
      <c r="D44" s="3">
        <v>71.290000000000006</v>
      </c>
      <c r="E44" s="26">
        <f t="shared" si="2"/>
        <v>427.74</v>
      </c>
      <c r="H44" s="26"/>
      <c r="J44" s="26"/>
      <c r="L44" s="26">
        <v>356.45</v>
      </c>
      <c r="N44" s="26"/>
      <c r="O44" s="3" t="s">
        <v>452</v>
      </c>
      <c r="P44" s="26">
        <f t="shared" si="0"/>
        <v>356.45</v>
      </c>
      <c r="Q44" s="26">
        <f t="shared" si="1"/>
        <v>-73237.950000000041</v>
      </c>
    </row>
    <row r="45" spans="1:17">
      <c r="A45" s="15" t="s">
        <v>363</v>
      </c>
      <c r="B45" s="256">
        <v>46012</v>
      </c>
      <c r="C45" s="26">
        <v>2.08</v>
      </c>
      <c r="E45" s="26">
        <f t="shared" si="2"/>
        <v>2.08</v>
      </c>
      <c r="G45" s="3">
        <v>2.08</v>
      </c>
      <c r="H45" s="26"/>
      <c r="J45" s="26"/>
      <c r="L45" s="26"/>
      <c r="N45" s="26"/>
      <c r="O45" s="3" t="s">
        <v>364</v>
      </c>
      <c r="P45" s="26">
        <f t="shared" si="0"/>
        <v>2.08</v>
      </c>
      <c r="Q45" s="26">
        <f t="shared" si="1"/>
        <v>-73240.030000000042</v>
      </c>
    </row>
    <row r="46" spans="1:17">
      <c r="A46" s="15" t="s">
        <v>400</v>
      </c>
      <c r="B46" s="256">
        <v>46013</v>
      </c>
      <c r="C46" s="26">
        <v>45</v>
      </c>
      <c r="E46" s="26">
        <f t="shared" si="2"/>
        <v>45</v>
      </c>
      <c r="H46" s="26"/>
      <c r="J46" s="26">
        <v>45</v>
      </c>
      <c r="N46" s="26"/>
      <c r="O46" s="3" t="s">
        <v>372</v>
      </c>
      <c r="P46" s="26">
        <f t="shared" si="0"/>
        <v>45</v>
      </c>
      <c r="Q46" s="26">
        <f t="shared" si="1"/>
        <v>-73285.030000000042</v>
      </c>
    </row>
    <row r="47" spans="1:17">
      <c r="A47" s="15"/>
      <c r="B47" s="256"/>
      <c r="C47" s="26"/>
      <c r="E47" s="26">
        <f t="shared" si="2"/>
        <v>0</v>
      </c>
      <c r="H47" s="26"/>
      <c r="J47" s="26"/>
      <c r="L47" s="26"/>
      <c r="N47" s="26"/>
      <c r="P47" s="26">
        <f t="shared" si="0"/>
        <v>0</v>
      </c>
      <c r="Q47" s="26">
        <f t="shared" si="1"/>
        <v>-73285.030000000042</v>
      </c>
    </row>
    <row r="48" spans="1:17">
      <c r="A48" s="15"/>
      <c r="B48" s="256"/>
      <c r="C48" s="26"/>
      <c r="E48" s="26">
        <f t="shared" si="2"/>
        <v>0</v>
      </c>
      <c r="H48" s="26"/>
      <c r="J48" s="26"/>
      <c r="L48" s="26"/>
      <c r="N48" s="26"/>
      <c r="P48" s="26">
        <f t="shared" si="0"/>
        <v>0</v>
      </c>
      <c r="Q48" s="26">
        <f t="shared" si="1"/>
        <v>-73285.030000000042</v>
      </c>
    </row>
    <row r="49" spans="1:17">
      <c r="A49" s="15"/>
      <c r="B49" s="256"/>
      <c r="E49" s="26">
        <f t="shared" si="2"/>
        <v>0</v>
      </c>
      <c r="H49" s="26"/>
      <c r="J49" s="26"/>
      <c r="L49" s="26"/>
      <c r="N49" s="26"/>
      <c r="O49" s="26"/>
      <c r="P49" s="26">
        <f t="shared" si="0"/>
        <v>0</v>
      </c>
      <c r="Q49" s="26">
        <f t="shared" si="1"/>
        <v>-73285.030000000042</v>
      </c>
    </row>
    <row r="50" spans="1:17">
      <c r="A50" s="15"/>
      <c r="B50" s="88"/>
      <c r="E50" s="26">
        <f t="shared" si="2"/>
        <v>0</v>
      </c>
      <c r="H50" s="26"/>
      <c r="J50" s="26"/>
      <c r="L50" s="26"/>
      <c r="N50" s="26"/>
      <c r="O50" s="3" t="s">
        <v>11</v>
      </c>
      <c r="P50" s="26">
        <f t="shared" ref="P50:P52" si="3">SUM(F50:O50)</f>
        <v>0</v>
      </c>
      <c r="Q50" s="26">
        <f>SUM(Q49)</f>
        <v>-73285.030000000042</v>
      </c>
    </row>
    <row r="51" spans="1:17">
      <c r="A51" s="15"/>
      <c r="B51" s="88"/>
      <c r="E51" s="26">
        <f t="shared" si="2"/>
        <v>0</v>
      </c>
      <c r="H51" s="26"/>
      <c r="J51" s="26"/>
      <c r="L51" s="26"/>
      <c r="N51" s="26"/>
      <c r="O51" s="3" t="s">
        <v>12</v>
      </c>
      <c r="P51" s="26">
        <f t="shared" si="3"/>
        <v>0</v>
      </c>
      <c r="Q51" s="26">
        <f>SUM(H68)</f>
        <v>120421.68999999999</v>
      </c>
    </row>
    <row r="52" spans="1:17">
      <c r="A52" s="19"/>
      <c r="B52" s="112" t="s">
        <v>11</v>
      </c>
      <c r="C52" s="91">
        <f>SUM(C3:C51)</f>
        <v>115079.28000000001</v>
      </c>
      <c r="D52" s="91">
        <f t="shared" ref="D52:N52" si="4">SUM(D3:D51)</f>
        <v>21293.579999999998</v>
      </c>
      <c r="E52" s="91">
        <f t="shared" si="4"/>
        <v>136372.85999999993</v>
      </c>
      <c r="F52" s="91">
        <f t="shared" si="4"/>
        <v>2753.2400000000002</v>
      </c>
      <c r="G52" s="91">
        <f t="shared" si="4"/>
        <v>1731.7199999999998</v>
      </c>
      <c r="H52" s="91">
        <f t="shared" si="4"/>
        <v>680.2</v>
      </c>
      <c r="I52" s="91">
        <f t="shared" si="4"/>
        <v>98665.67</v>
      </c>
      <c r="J52" s="91">
        <f t="shared" si="4"/>
        <v>544.35</v>
      </c>
      <c r="K52" s="91">
        <f t="shared" si="4"/>
        <v>6239.77</v>
      </c>
      <c r="L52" s="91">
        <f t="shared" si="4"/>
        <v>620.62</v>
      </c>
      <c r="M52" s="91">
        <f t="shared" si="4"/>
        <v>0</v>
      </c>
      <c r="N52" s="91">
        <f t="shared" si="4"/>
        <v>3843.7099999999996</v>
      </c>
      <c r="O52" s="3" t="s">
        <v>15</v>
      </c>
      <c r="P52" s="26">
        <f t="shared" si="3"/>
        <v>115079.28000000001</v>
      </c>
      <c r="Q52" s="3">
        <f>SUM(Q50:Q51)</f>
        <v>47136.659999999945</v>
      </c>
    </row>
    <row r="53" spans="1:17">
      <c r="A53" s="92" t="s">
        <v>13</v>
      </c>
      <c r="B53" s="113"/>
      <c r="C53" s="92"/>
      <c r="D53" s="92" t="s">
        <v>13</v>
      </c>
      <c r="E53" s="113"/>
      <c r="G53" s="92" t="s">
        <v>14</v>
      </c>
      <c r="H53" s="92"/>
      <c r="I53" s="92"/>
      <c r="J53" s="92"/>
      <c r="K53" s="92"/>
      <c r="L53" s="92"/>
      <c r="M53" s="92"/>
      <c r="N53" s="95">
        <f>SUM(F52:N52)</f>
        <v>115079.28000000001</v>
      </c>
      <c r="O53" s="26"/>
    </row>
    <row r="54" spans="1:17">
      <c r="A54" s="92" t="s">
        <v>0</v>
      </c>
      <c r="B54" s="113" t="s">
        <v>1</v>
      </c>
      <c r="C54" s="92" t="s">
        <v>16</v>
      </c>
      <c r="D54" s="92" t="s">
        <v>0</v>
      </c>
      <c r="E54" s="113" t="s">
        <v>1</v>
      </c>
      <c r="F54" s="92" t="s">
        <v>16</v>
      </c>
      <c r="G54" s="92" t="s">
        <v>1</v>
      </c>
      <c r="H54" s="92" t="s">
        <v>16</v>
      </c>
      <c r="I54" s="114" t="s">
        <v>17</v>
      </c>
      <c r="J54" s="114"/>
      <c r="K54" s="114"/>
      <c r="L54" s="114"/>
      <c r="M54" s="114"/>
      <c r="N54" s="114"/>
    </row>
    <row r="55" spans="1:17">
      <c r="A55" s="89"/>
      <c r="B55" s="88"/>
      <c r="D55" s="115"/>
      <c r="E55" s="88"/>
      <c r="F55" s="116"/>
      <c r="G55" s="150">
        <v>45940</v>
      </c>
      <c r="H55" s="16">
        <v>45980</v>
      </c>
      <c r="I55" s="321" t="s">
        <v>387</v>
      </c>
      <c r="J55" s="321"/>
      <c r="K55" s="321"/>
      <c r="L55" s="321"/>
      <c r="M55" s="321"/>
      <c r="N55" s="321"/>
    </row>
    <row r="56" spans="1:17">
      <c r="A56" s="89"/>
      <c r="B56" s="88"/>
      <c r="C56" s="26"/>
      <c r="D56" s="115"/>
      <c r="E56" s="88"/>
      <c r="F56" s="116"/>
      <c r="G56" s="150">
        <v>45954</v>
      </c>
      <c r="H56" s="16">
        <v>577.5</v>
      </c>
      <c r="I56" s="319" t="s">
        <v>307</v>
      </c>
      <c r="J56" s="319"/>
      <c r="K56" s="319"/>
      <c r="L56" s="319"/>
      <c r="M56" s="319"/>
      <c r="N56" s="319"/>
    </row>
    <row r="57" spans="1:17">
      <c r="A57" s="89"/>
      <c r="B57" s="88"/>
      <c r="C57" s="26"/>
      <c r="D57" s="115"/>
      <c r="E57" s="88"/>
      <c r="F57" s="116"/>
      <c r="G57" s="150">
        <v>45954</v>
      </c>
      <c r="H57" s="16">
        <v>45575</v>
      </c>
      <c r="I57" s="319" t="s">
        <v>388</v>
      </c>
      <c r="J57" s="319"/>
      <c r="K57" s="319"/>
      <c r="L57" s="319"/>
      <c r="M57" s="319"/>
      <c r="N57" s="319"/>
    </row>
    <row r="58" spans="1:17">
      <c r="A58" s="89"/>
      <c r="B58" s="88"/>
      <c r="C58" s="26"/>
      <c r="D58" s="115"/>
      <c r="E58" s="88"/>
      <c r="F58" s="116"/>
      <c r="G58" s="150">
        <v>45959</v>
      </c>
      <c r="H58" s="16">
        <v>19802.37</v>
      </c>
      <c r="I58" s="319" t="s">
        <v>319</v>
      </c>
      <c r="J58" s="319"/>
      <c r="K58" s="319"/>
      <c r="L58" s="319"/>
      <c r="M58" s="319"/>
      <c r="N58" s="319"/>
    </row>
    <row r="59" spans="1:17">
      <c r="A59" s="89"/>
      <c r="B59" s="88"/>
      <c r="C59" s="26"/>
      <c r="D59" s="115"/>
      <c r="E59" s="88"/>
      <c r="F59" s="116"/>
      <c r="G59" s="150">
        <v>45980</v>
      </c>
      <c r="H59" s="16">
        <v>143</v>
      </c>
      <c r="I59" s="319" t="s">
        <v>320</v>
      </c>
      <c r="J59" s="319"/>
      <c r="K59" s="319"/>
      <c r="L59" s="319"/>
      <c r="M59" s="319"/>
      <c r="N59" s="319"/>
    </row>
    <row r="60" spans="1:17">
      <c r="A60" s="115"/>
      <c r="B60" s="88"/>
      <c r="C60" s="26"/>
      <c r="D60" s="115"/>
      <c r="E60" s="88"/>
      <c r="F60" s="116"/>
      <c r="G60" s="150">
        <v>45985</v>
      </c>
      <c r="H60" s="110">
        <v>420</v>
      </c>
      <c r="I60" s="322" t="s">
        <v>340</v>
      </c>
      <c r="J60" s="322"/>
      <c r="K60" s="322"/>
      <c r="L60" s="322"/>
      <c r="M60" s="322"/>
      <c r="N60" s="322"/>
    </row>
    <row r="61" spans="1:17">
      <c r="A61" s="115"/>
      <c r="B61" s="88"/>
      <c r="C61" s="26"/>
      <c r="D61" s="115"/>
      <c r="E61" s="88"/>
      <c r="F61" s="116"/>
      <c r="G61" s="150">
        <v>46009</v>
      </c>
      <c r="H61" s="110">
        <v>7854</v>
      </c>
      <c r="I61" s="3" t="s">
        <v>369</v>
      </c>
    </row>
    <row r="62" spans="1:17">
      <c r="A62" s="115"/>
      <c r="B62" s="88"/>
      <c r="C62" s="26"/>
      <c r="D62" s="115"/>
      <c r="E62" s="88"/>
      <c r="F62" s="116"/>
      <c r="G62" s="150">
        <v>45996</v>
      </c>
      <c r="H62" s="110">
        <v>67.78</v>
      </c>
      <c r="I62" s="323" t="s">
        <v>359</v>
      </c>
      <c r="J62" s="324"/>
      <c r="K62" s="324"/>
      <c r="L62" s="324"/>
      <c r="M62" s="324"/>
      <c r="N62" s="325"/>
    </row>
    <row r="63" spans="1:17">
      <c r="A63" s="115"/>
      <c r="B63" s="88"/>
      <c r="C63" s="26"/>
      <c r="D63" s="115"/>
      <c r="E63" s="88"/>
      <c r="F63" s="116"/>
      <c r="G63" s="150">
        <v>45996</v>
      </c>
      <c r="H63" s="110">
        <v>2.04</v>
      </c>
      <c r="I63" s="323" t="s">
        <v>321</v>
      </c>
      <c r="J63" s="324"/>
      <c r="K63" s="324"/>
      <c r="L63" s="324"/>
      <c r="M63" s="324"/>
      <c r="N63" s="325"/>
    </row>
    <row r="64" spans="1:17">
      <c r="A64" s="115"/>
      <c r="B64" s="88"/>
      <c r="C64" s="26"/>
      <c r="D64" s="115"/>
      <c r="E64" s="88"/>
      <c r="F64" s="116"/>
      <c r="G64" s="150"/>
      <c r="H64" s="110"/>
      <c r="I64" s="323"/>
      <c r="J64" s="324"/>
      <c r="K64" s="324"/>
      <c r="L64" s="324"/>
      <c r="M64" s="324"/>
      <c r="N64" s="325"/>
    </row>
    <row r="65" spans="1:14">
      <c r="A65" s="115"/>
      <c r="B65" s="88"/>
      <c r="C65" s="26"/>
      <c r="D65" s="115"/>
      <c r="E65" s="88"/>
      <c r="F65" s="116"/>
      <c r="G65" s="88"/>
      <c r="H65" s="110"/>
      <c r="I65" s="323"/>
      <c r="J65" s="324"/>
      <c r="K65" s="324"/>
      <c r="L65" s="324"/>
      <c r="M65" s="324"/>
      <c r="N65" s="325"/>
    </row>
    <row r="66" spans="1:14">
      <c r="A66" s="115"/>
      <c r="B66" s="88"/>
      <c r="C66" s="26"/>
      <c r="F66" s="116"/>
      <c r="G66" s="88"/>
      <c r="H66" s="26"/>
      <c r="I66" s="322"/>
      <c r="J66" s="322"/>
      <c r="K66" s="322"/>
      <c r="L66" s="322"/>
      <c r="M66" s="322"/>
      <c r="N66" s="322"/>
    </row>
    <row r="67" spans="1:14">
      <c r="A67" s="115"/>
      <c r="B67" s="88"/>
      <c r="C67" s="26"/>
      <c r="F67" s="116"/>
      <c r="G67" s="111"/>
      <c r="H67" s="26"/>
      <c r="I67" s="322"/>
      <c r="J67" s="322"/>
      <c r="K67" s="322"/>
      <c r="L67" s="322"/>
      <c r="M67" s="322"/>
      <c r="N67" s="322"/>
    </row>
    <row r="68" spans="1:14">
      <c r="B68" s="113" t="s">
        <v>11</v>
      </c>
      <c r="C68" s="95">
        <f>SUM(C56:C67)</f>
        <v>0</v>
      </c>
      <c r="E68" s="113" t="s">
        <v>11</v>
      </c>
      <c r="F68" s="95">
        <f>SUM(F55:F67)+C68</f>
        <v>0</v>
      </c>
      <c r="G68" s="93" t="s">
        <v>11</v>
      </c>
      <c r="H68" s="95">
        <f>SUM(H55:H67)</f>
        <v>120421.68999999999</v>
      </c>
    </row>
  </sheetData>
  <mergeCells count="12">
    <mergeCell ref="I66:N66"/>
    <mergeCell ref="I67:N67"/>
    <mergeCell ref="I55:N55"/>
    <mergeCell ref="I56:N56"/>
    <mergeCell ref="I57:N57"/>
    <mergeCell ref="I58:N58"/>
    <mergeCell ref="I59:N59"/>
    <mergeCell ref="I60:N60"/>
    <mergeCell ref="I63:N63"/>
    <mergeCell ref="I62:N62"/>
    <mergeCell ref="I64:N64"/>
    <mergeCell ref="I65:N65"/>
  </mergeCells>
  <pageMargins left="0.25" right="0.25" top="0.75" bottom="0.75" header="0.3" footer="0.3"/>
  <pageSetup paperSize="9" scale="65" orientation="landscape" horizontalDpi="4294967293" r:id="rId1"/>
  <headerFooter>
    <oddHeader>&amp;C&amp;"-,Bold"&amp;14Llanarmon yn Ial Community Council Qtr 3 2025/2026
 October, November, December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51"/>
  <sheetViews>
    <sheetView view="pageLayout" topLeftCell="A29" zoomScale="87" zoomScaleNormal="100" zoomScalePageLayoutView="87" workbookViewId="0">
      <selection activeCell="I43" sqref="I43:N43"/>
    </sheetView>
  </sheetViews>
  <sheetFormatPr defaultRowHeight="15"/>
  <cols>
    <col min="1" max="1" width="8.85546875" style="3" customWidth="1"/>
    <col min="2" max="2" width="11.7109375" style="88" bestFit="1" customWidth="1"/>
    <col min="3" max="6" width="9.28515625" style="26" bestFit="1" customWidth="1"/>
    <col min="7" max="7" width="9.7109375" style="26" bestFit="1" customWidth="1"/>
    <col min="8" max="8" width="9.28515625" style="26" bestFit="1" customWidth="1"/>
    <col min="9" max="9" width="9.85546875" style="26" bestFit="1" customWidth="1"/>
    <col min="10" max="14" width="9.28515625" style="26" bestFit="1" customWidth="1"/>
    <col min="15" max="15" width="33.85546875" style="3" customWidth="1"/>
    <col min="16" max="16" width="9.28515625" style="26" bestFit="1" customWidth="1"/>
    <col min="17" max="17" width="9.85546875" style="26" bestFit="1" customWidth="1"/>
    <col min="18" max="16384" width="9.140625" style="3"/>
  </cols>
  <sheetData>
    <row r="1" spans="1:17" ht="102" customHeight="1">
      <c r="A1" s="212" t="s">
        <v>92</v>
      </c>
      <c r="B1" s="83" t="s">
        <v>1</v>
      </c>
      <c r="C1" s="85" t="s">
        <v>2</v>
      </c>
      <c r="D1" s="85" t="s">
        <v>3</v>
      </c>
      <c r="E1" s="85" t="s">
        <v>4</v>
      </c>
      <c r="F1" s="85" t="s">
        <v>110</v>
      </c>
      <c r="G1" s="85" t="s">
        <v>93</v>
      </c>
      <c r="H1" s="85" t="s">
        <v>28</v>
      </c>
      <c r="I1" s="85" t="s">
        <v>29</v>
      </c>
      <c r="J1" s="247" t="s">
        <v>155</v>
      </c>
      <c r="K1" s="85" t="s">
        <v>112</v>
      </c>
      <c r="L1" s="85" t="s">
        <v>6</v>
      </c>
      <c r="M1" s="85"/>
      <c r="N1" s="85" t="s">
        <v>30</v>
      </c>
      <c r="O1" s="84" t="s">
        <v>8</v>
      </c>
      <c r="P1" s="85" t="s">
        <v>9</v>
      </c>
      <c r="Q1" s="85" t="s">
        <v>10</v>
      </c>
    </row>
    <row r="2" spans="1:17">
      <c r="A2" s="97"/>
      <c r="B2" s="87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86"/>
      <c r="P2" s="99"/>
      <c r="Q2" s="26">
        <f>SUM('Qtr3'!Q52)</f>
        <v>47136.659999999945</v>
      </c>
    </row>
    <row r="3" spans="1:17">
      <c r="A3" s="19" t="s">
        <v>399</v>
      </c>
      <c r="B3" s="256">
        <v>46028</v>
      </c>
      <c r="C3" s="26">
        <v>115.2</v>
      </c>
      <c r="D3" s="16"/>
      <c r="E3" s="26">
        <f>SUM(C3:D3)</f>
        <v>115.2</v>
      </c>
      <c r="G3" s="3"/>
      <c r="I3" s="3"/>
      <c r="K3" s="3"/>
      <c r="M3" s="3"/>
      <c r="N3" s="26">
        <v>115.2</v>
      </c>
      <c r="O3" s="3" t="s">
        <v>402</v>
      </c>
      <c r="P3" s="26">
        <f>SUM(F3:N3)</f>
        <v>115.2</v>
      </c>
      <c r="Q3" s="26">
        <f>SUM(Q2-P3)</f>
        <v>47021.459999999948</v>
      </c>
    </row>
    <row r="4" spans="1:17">
      <c r="A4" s="15" t="s">
        <v>401</v>
      </c>
      <c r="B4" s="256">
        <v>46030</v>
      </c>
      <c r="C4" s="26">
        <v>643.79</v>
      </c>
      <c r="D4" s="16"/>
      <c r="E4" s="26">
        <v>643.79</v>
      </c>
      <c r="F4" s="26">
        <v>643.79</v>
      </c>
      <c r="K4" s="3"/>
      <c r="L4" s="3"/>
      <c r="O4" s="3" t="s">
        <v>403</v>
      </c>
      <c r="P4" s="26">
        <f t="shared" ref="P4:P34" si="0">SUM(F4:N4)</f>
        <v>643.79</v>
      </c>
      <c r="Q4" s="26">
        <f>SUM(Q3-P4)</f>
        <v>46377.669999999947</v>
      </c>
    </row>
    <row r="5" spans="1:17">
      <c r="A5" s="211" t="s">
        <v>404</v>
      </c>
      <c r="B5" s="256">
        <v>46030</v>
      </c>
      <c r="C5" s="26">
        <v>218.02</v>
      </c>
      <c r="D5" s="16"/>
      <c r="E5" s="26">
        <f t="shared" ref="E5:E14" si="1">SUM(C5:D5)</f>
        <v>218.02</v>
      </c>
      <c r="F5" s="26">
        <v>218.02</v>
      </c>
      <c r="O5" s="18" t="s">
        <v>406</v>
      </c>
      <c r="P5" s="26">
        <f t="shared" si="0"/>
        <v>218.02</v>
      </c>
      <c r="Q5" s="26">
        <f t="shared" ref="Q5:Q24" si="2">SUM(Q4-P5)</f>
        <v>46159.649999999951</v>
      </c>
    </row>
    <row r="6" spans="1:17">
      <c r="A6" s="214" t="s">
        <v>405</v>
      </c>
      <c r="B6" s="256">
        <v>46030</v>
      </c>
      <c r="C6" s="26">
        <v>18</v>
      </c>
      <c r="D6" s="16"/>
      <c r="E6" s="26">
        <f t="shared" si="1"/>
        <v>18</v>
      </c>
      <c r="H6" s="26">
        <v>18</v>
      </c>
      <c r="O6" s="3" t="s">
        <v>408</v>
      </c>
      <c r="P6" s="26">
        <f t="shared" si="0"/>
        <v>18</v>
      </c>
      <c r="Q6" s="26">
        <f t="shared" si="2"/>
        <v>46141.649999999951</v>
      </c>
    </row>
    <row r="7" spans="1:17">
      <c r="A7" s="211" t="s">
        <v>409</v>
      </c>
      <c r="B7" s="94">
        <v>46050</v>
      </c>
      <c r="C7" s="26">
        <v>30.92</v>
      </c>
      <c r="D7" s="16">
        <v>6.19</v>
      </c>
      <c r="E7" s="26">
        <f t="shared" si="1"/>
        <v>37.11</v>
      </c>
      <c r="H7" s="26">
        <v>30.92</v>
      </c>
      <c r="O7" s="3" t="s">
        <v>410</v>
      </c>
      <c r="P7" s="26">
        <f t="shared" si="0"/>
        <v>30.92</v>
      </c>
      <c r="Q7" s="26">
        <f t="shared" si="2"/>
        <v>46110.729999999952</v>
      </c>
    </row>
    <row r="8" spans="1:17">
      <c r="A8" s="214" t="s">
        <v>411</v>
      </c>
      <c r="B8" s="94">
        <v>46052</v>
      </c>
      <c r="C8" s="26">
        <v>125</v>
      </c>
      <c r="D8" s="16">
        <v>25</v>
      </c>
      <c r="E8" s="26">
        <f t="shared" si="1"/>
        <v>150</v>
      </c>
      <c r="N8" s="26">
        <v>125</v>
      </c>
      <c r="O8" s="3" t="s">
        <v>412</v>
      </c>
      <c r="P8" s="26">
        <f t="shared" si="0"/>
        <v>125</v>
      </c>
      <c r="Q8" s="26">
        <f t="shared" si="2"/>
        <v>45985.729999999952</v>
      </c>
    </row>
    <row r="9" spans="1:17">
      <c r="A9" s="214" t="s">
        <v>413</v>
      </c>
      <c r="B9" s="172">
        <v>46057</v>
      </c>
      <c r="C9" s="16">
        <v>125</v>
      </c>
      <c r="D9" s="16">
        <v>25</v>
      </c>
      <c r="E9" s="26">
        <f t="shared" si="1"/>
        <v>150</v>
      </c>
      <c r="F9" s="16"/>
      <c r="G9" s="16"/>
      <c r="H9" s="16"/>
      <c r="I9" s="16"/>
      <c r="J9" s="16"/>
      <c r="K9" s="16"/>
      <c r="L9" s="16"/>
      <c r="M9" s="16"/>
      <c r="N9" s="16">
        <v>125</v>
      </c>
      <c r="O9" s="3" t="s">
        <v>414</v>
      </c>
      <c r="P9" s="26">
        <f t="shared" si="0"/>
        <v>125</v>
      </c>
      <c r="Q9" s="26">
        <f t="shared" si="2"/>
        <v>45860.729999999952</v>
      </c>
    </row>
    <row r="10" spans="1:17">
      <c r="A10" s="211" t="s">
        <v>415</v>
      </c>
      <c r="B10" s="256">
        <v>46063</v>
      </c>
      <c r="C10" s="16">
        <v>18</v>
      </c>
      <c r="D10" s="16"/>
      <c r="E10" s="26">
        <f t="shared" si="1"/>
        <v>18</v>
      </c>
      <c r="F10" s="16"/>
      <c r="G10" s="16"/>
      <c r="H10" s="16">
        <v>18</v>
      </c>
      <c r="I10" s="16"/>
      <c r="J10" s="16"/>
      <c r="K10" s="16"/>
      <c r="L10" s="16"/>
      <c r="M10" s="16"/>
      <c r="N10" s="16"/>
      <c r="O10" s="3" t="s">
        <v>416</v>
      </c>
      <c r="P10" s="26">
        <f t="shared" si="0"/>
        <v>18</v>
      </c>
      <c r="Q10" s="26">
        <f t="shared" si="2"/>
        <v>45842.729999999952</v>
      </c>
    </row>
    <row r="11" spans="1:17">
      <c r="A11" s="214" t="s">
        <v>417</v>
      </c>
      <c r="B11" s="256">
        <v>46063</v>
      </c>
      <c r="C11" s="16">
        <v>28.5</v>
      </c>
      <c r="D11" s="16">
        <v>5.7</v>
      </c>
      <c r="E11" s="26">
        <f>SUM(C11:D11)</f>
        <v>34.200000000000003</v>
      </c>
      <c r="F11" s="16"/>
      <c r="G11" s="16"/>
      <c r="H11" s="16">
        <v>28.5</v>
      </c>
      <c r="I11" s="16"/>
      <c r="J11" s="16"/>
      <c r="K11" s="16"/>
      <c r="L11" s="16"/>
      <c r="M11" s="16"/>
      <c r="N11" s="16"/>
      <c r="O11" s="3" t="s">
        <v>418</v>
      </c>
      <c r="P11" s="26">
        <f t="shared" si="0"/>
        <v>28.5</v>
      </c>
      <c r="Q11" s="26">
        <f t="shared" si="2"/>
        <v>45814.229999999952</v>
      </c>
    </row>
    <row r="12" spans="1:17">
      <c r="A12" s="211" t="s">
        <v>419</v>
      </c>
      <c r="B12" s="256">
        <v>46063</v>
      </c>
      <c r="C12" s="16">
        <v>643.79</v>
      </c>
      <c r="D12" s="16"/>
      <c r="E12" s="26">
        <f>SUM(C12:D12)</f>
        <v>643.79</v>
      </c>
      <c r="F12" s="16">
        <v>643.79</v>
      </c>
      <c r="G12" s="16"/>
      <c r="H12" s="16"/>
      <c r="I12" s="16"/>
      <c r="J12" s="16"/>
      <c r="K12" s="16"/>
      <c r="L12" s="16"/>
      <c r="M12" s="16"/>
      <c r="N12" s="16"/>
      <c r="O12" s="18" t="s">
        <v>420</v>
      </c>
      <c r="P12" s="26">
        <f t="shared" si="0"/>
        <v>643.79</v>
      </c>
      <c r="Q12" s="26">
        <f t="shared" si="2"/>
        <v>45170.439999999951</v>
      </c>
    </row>
    <row r="13" spans="1:17">
      <c r="A13" s="214" t="s">
        <v>422</v>
      </c>
      <c r="B13" s="256">
        <v>46063</v>
      </c>
      <c r="C13" s="16">
        <v>218.02</v>
      </c>
      <c r="D13" s="16"/>
      <c r="E13" s="26">
        <f t="shared" si="1"/>
        <v>218.02</v>
      </c>
      <c r="F13" s="16">
        <v>218.02</v>
      </c>
      <c r="G13" s="16"/>
      <c r="H13" s="16"/>
      <c r="I13" s="16"/>
      <c r="J13" s="16"/>
      <c r="K13" s="16"/>
      <c r="L13" s="16"/>
      <c r="M13" s="16"/>
      <c r="N13" s="16"/>
      <c r="O13" s="18" t="s">
        <v>421</v>
      </c>
      <c r="P13" s="26">
        <f t="shared" si="0"/>
        <v>218.02</v>
      </c>
      <c r="Q13" s="26">
        <f t="shared" si="2"/>
        <v>44952.419999999955</v>
      </c>
    </row>
    <row r="14" spans="1:17" s="18" customFormat="1">
      <c r="A14" s="211" t="s">
        <v>423</v>
      </c>
      <c r="B14" s="172">
        <v>46084</v>
      </c>
      <c r="C14" s="16">
        <v>30.63</v>
      </c>
      <c r="D14" s="16">
        <v>6.16</v>
      </c>
      <c r="E14" s="26">
        <f t="shared" si="1"/>
        <v>36.79</v>
      </c>
      <c r="F14" s="16"/>
      <c r="G14" s="16"/>
      <c r="H14" s="16"/>
      <c r="I14" s="16"/>
      <c r="J14" s="16"/>
      <c r="K14" s="16"/>
      <c r="L14" s="18">
        <v>30.63</v>
      </c>
      <c r="M14" s="16"/>
      <c r="N14" s="16"/>
      <c r="O14" s="18" t="s">
        <v>442</v>
      </c>
      <c r="P14" s="26">
        <f t="shared" si="0"/>
        <v>30.63</v>
      </c>
      <c r="Q14" s="16">
        <f t="shared" si="2"/>
        <v>44921.789999999957</v>
      </c>
    </row>
    <row r="15" spans="1:17" s="18" customFormat="1">
      <c r="A15" s="211" t="s">
        <v>426</v>
      </c>
      <c r="B15" s="172">
        <v>46090</v>
      </c>
      <c r="C15" s="16">
        <v>128.5</v>
      </c>
      <c r="D15" s="16">
        <v>31.03</v>
      </c>
      <c r="E15" s="16">
        <f t="shared" ref="E15:E34" si="3">SUM(C15:D15)</f>
        <v>159.53</v>
      </c>
      <c r="F15" s="16"/>
      <c r="G15" s="16"/>
      <c r="H15" s="16">
        <v>128.5</v>
      </c>
      <c r="I15" s="16"/>
      <c r="J15" s="16"/>
      <c r="K15" s="16"/>
      <c r="L15" s="16"/>
      <c r="M15" s="16"/>
      <c r="N15" s="16"/>
      <c r="O15" s="18" t="s">
        <v>424</v>
      </c>
      <c r="P15" s="26">
        <f t="shared" si="0"/>
        <v>128.5</v>
      </c>
      <c r="Q15" s="16">
        <f t="shared" si="2"/>
        <v>44793.289999999957</v>
      </c>
    </row>
    <row r="16" spans="1:17">
      <c r="A16" s="211" t="s">
        <v>425</v>
      </c>
      <c r="B16" s="172">
        <v>46091</v>
      </c>
      <c r="C16" s="26">
        <v>4.26</v>
      </c>
      <c r="D16" s="16">
        <v>0.84</v>
      </c>
      <c r="E16" s="26">
        <f t="shared" si="3"/>
        <v>5.0999999999999996</v>
      </c>
      <c r="L16" s="26">
        <v>4.26</v>
      </c>
      <c r="O16" s="3" t="s">
        <v>427</v>
      </c>
      <c r="P16" s="26">
        <f t="shared" si="0"/>
        <v>4.26</v>
      </c>
      <c r="Q16" s="26">
        <f t="shared" si="2"/>
        <v>44789.029999999955</v>
      </c>
    </row>
    <row r="17" spans="1:17">
      <c r="A17" s="211" t="s">
        <v>428</v>
      </c>
      <c r="B17" s="172">
        <v>46091</v>
      </c>
      <c r="C17" s="26">
        <v>2118</v>
      </c>
      <c r="D17" s="16"/>
      <c r="E17" s="26">
        <f t="shared" si="3"/>
        <v>2118</v>
      </c>
      <c r="K17" s="26">
        <v>2118</v>
      </c>
      <c r="O17" s="3" t="s">
        <v>453</v>
      </c>
      <c r="P17" s="26">
        <f t="shared" si="0"/>
        <v>2118</v>
      </c>
      <c r="Q17" s="26">
        <f t="shared" si="2"/>
        <v>42671.029999999955</v>
      </c>
    </row>
    <row r="18" spans="1:17">
      <c r="A18" s="214" t="s">
        <v>429</v>
      </c>
      <c r="B18" s="172">
        <v>46095</v>
      </c>
      <c r="C18" s="26">
        <v>36</v>
      </c>
      <c r="D18" s="16"/>
      <c r="E18" s="26">
        <f t="shared" si="3"/>
        <v>36</v>
      </c>
      <c r="H18" s="26">
        <v>36</v>
      </c>
      <c r="O18" s="3" t="s">
        <v>435</v>
      </c>
      <c r="P18" s="26">
        <f t="shared" si="0"/>
        <v>36</v>
      </c>
      <c r="Q18" s="26">
        <f t="shared" si="2"/>
        <v>42635.029999999955</v>
      </c>
    </row>
    <row r="19" spans="1:17">
      <c r="A19" s="214" t="s">
        <v>430</v>
      </c>
      <c r="B19" s="172">
        <v>46095</v>
      </c>
      <c r="C19" s="26">
        <v>218.02</v>
      </c>
      <c r="D19" s="16"/>
      <c r="E19" s="26">
        <f>SUM(C19+D19)</f>
        <v>218.02</v>
      </c>
      <c r="F19" s="26">
        <v>218.02</v>
      </c>
      <c r="O19" s="3" t="s">
        <v>436</v>
      </c>
      <c r="P19" s="26">
        <f t="shared" si="0"/>
        <v>218.02</v>
      </c>
      <c r="Q19" s="26">
        <f t="shared" si="2"/>
        <v>42417.009999999958</v>
      </c>
    </row>
    <row r="20" spans="1:17" s="1" customFormat="1">
      <c r="A20" s="214" t="s">
        <v>431</v>
      </c>
      <c r="B20" s="172">
        <v>46095</v>
      </c>
      <c r="C20" s="158">
        <v>413.81</v>
      </c>
      <c r="D20" s="158"/>
      <c r="E20" s="131">
        <f>SUM(C20+D20)</f>
        <v>413.81</v>
      </c>
      <c r="F20" s="273"/>
      <c r="G20" s="238"/>
      <c r="H20" s="158">
        <v>413.81</v>
      </c>
      <c r="I20" s="238"/>
      <c r="J20" s="238"/>
      <c r="K20" s="238"/>
      <c r="L20" s="238"/>
      <c r="M20" s="238"/>
      <c r="N20" s="238"/>
      <c r="O20" s="215" t="s">
        <v>438</v>
      </c>
      <c r="P20" s="26">
        <f t="shared" si="0"/>
        <v>413.81</v>
      </c>
      <c r="Q20" s="26">
        <f t="shared" si="2"/>
        <v>42003.199999999961</v>
      </c>
    </row>
    <row r="21" spans="1:17">
      <c r="A21" s="214" t="s">
        <v>432</v>
      </c>
      <c r="B21" s="172">
        <v>46095</v>
      </c>
      <c r="C21" s="26">
        <v>643.79</v>
      </c>
      <c r="D21" s="16"/>
      <c r="E21" s="26">
        <f t="shared" si="3"/>
        <v>643.79</v>
      </c>
      <c r="F21" s="26">
        <v>643.79</v>
      </c>
      <c r="O21" s="3" t="s">
        <v>437</v>
      </c>
      <c r="P21" s="26">
        <f t="shared" si="0"/>
        <v>643.79</v>
      </c>
      <c r="Q21" s="26">
        <f t="shared" si="2"/>
        <v>41359.40999999996</v>
      </c>
    </row>
    <row r="22" spans="1:17">
      <c r="A22" s="214" t="s">
        <v>433</v>
      </c>
      <c r="B22" s="172">
        <v>46095</v>
      </c>
      <c r="C22" s="26">
        <v>225</v>
      </c>
      <c r="D22" s="16"/>
      <c r="E22" s="26">
        <f t="shared" si="3"/>
        <v>225</v>
      </c>
      <c r="F22" s="131"/>
      <c r="G22" s="26">
        <v>225</v>
      </c>
      <c r="O22" s="3" t="s">
        <v>454</v>
      </c>
      <c r="P22" s="26">
        <f t="shared" si="0"/>
        <v>225</v>
      </c>
      <c r="Q22" s="26">
        <f t="shared" si="2"/>
        <v>41134.40999999996</v>
      </c>
    </row>
    <row r="23" spans="1:17">
      <c r="A23" s="211" t="s">
        <v>434</v>
      </c>
      <c r="B23" s="94">
        <v>46095</v>
      </c>
      <c r="C23" s="26">
        <v>275</v>
      </c>
      <c r="D23" s="16">
        <v>55</v>
      </c>
      <c r="E23" s="26">
        <f t="shared" si="3"/>
        <v>330</v>
      </c>
      <c r="H23" s="26">
        <v>275</v>
      </c>
      <c r="O23" s="18" t="s">
        <v>456</v>
      </c>
      <c r="P23" s="26">
        <f t="shared" si="0"/>
        <v>275</v>
      </c>
      <c r="Q23" s="26">
        <f t="shared" si="2"/>
        <v>40859.40999999996</v>
      </c>
    </row>
    <row r="24" spans="1:17">
      <c r="A24" s="214" t="s">
        <v>441</v>
      </c>
      <c r="B24" s="94">
        <v>46103</v>
      </c>
      <c r="C24" s="26">
        <v>250</v>
      </c>
      <c r="D24" s="16"/>
      <c r="E24" s="26">
        <f t="shared" si="3"/>
        <v>250</v>
      </c>
      <c r="H24" s="26">
        <v>250</v>
      </c>
      <c r="O24" s="3" t="s">
        <v>455</v>
      </c>
      <c r="P24" s="26">
        <f t="shared" si="0"/>
        <v>250</v>
      </c>
      <c r="Q24" s="26">
        <f t="shared" si="2"/>
        <v>40609.40999999996</v>
      </c>
    </row>
    <row r="25" spans="1:17" s="33" customFormat="1">
      <c r="A25" s="211" t="s">
        <v>440</v>
      </c>
      <c r="B25" s="94">
        <v>46105</v>
      </c>
      <c r="C25" s="26">
        <v>10.96</v>
      </c>
      <c r="D25" s="158">
        <v>2.19</v>
      </c>
      <c r="E25" s="16">
        <f t="shared" si="3"/>
        <v>13.15</v>
      </c>
      <c r="F25" s="110"/>
      <c r="G25" s="110"/>
      <c r="H25" s="110"/>
      <c r="I25" s="110"/>
      <c r="J25" s="110"/>
      <c r="K25" s="110"/>
      <c r="L25" s="110">
        <v>10.96</v>
      </c>
      <c r="M25" s="110"/>
      <c r="N25" s="110"/>
      <c r="O25" s="3" t="s">
        <v>443</v>
      </c>
      <c r="P25" s="26">
        <f t="shared" si="0"/>
        <v>10.96</v>
      </c>
      <c r="Q25" s="110">
        <f>SUM(Q24-P25)</f>
        <v>40598.449999999961</v>
      </c>
    </row>
    <row r="26" spans="1:17">
      <c r="A26" s="214"/>
      <c r="D26" s="16"/>
      <c r="E26" s="26">
        <f t="shared" si="3"/>
        <v>0</v>
      </c>
      <c r="K26" s="16"/>
      <c r="P26" s="26">
        <f t="shared" si="0"/>
        <v>0</v>
      </c>
      <c r="Q26" s="26">
        <f>SUM(Q25-P26)</f>
        <v>40598.449999999961</v>
      </c>
    </row>
    <row r="27" spans="1:17">
      <c r="A27" s="211"/>
      <c r="D27" s="16"/>
      <c r="E27" s="26">
        <f t="shared" si="3"/>
        <v>0</v>
      </c>
      <c r="P27" s="26">
        <f t="shared" si="0"/>
        <v>0</v>
      </c>
      <c r="Q27" s="26">
        <f t="shared" ref="Q27:Q34" si="4">SUM(Q26-P27)</f>
        <v>40598.449999999961</v>
      </c>
    </row>
    <row r="28" spans="1:17">
      <c r="A28" s="214"/>
      <c r="D28" s="16"/>
      <c r="E28" s="26">
        <f t="shared" si="3"/>
        <v>0</v>
      </c>
      <c r="J28" s="158"/>
      <c r="P28" s="26">
        <f t="shared" si="0"/>
        <v>0</v>
      </c>
      <c r="Q28" s="16">
        <f t="shared" si="4"/>
        <v>40598.449999999961</v>
      </c>
    </row>
    <row r="29" spans="1:17">
      <c r="A29" s="214"/>
      <c r="D29" s="16"/>
      <c r="E29" s="118">
        <f t="shared" si="3"/>
        <v>0</v>
      </c>
      <c r="P29" s="26">
        <f t="shared" si="0"/>
        <v>0</v>
      </c>
      <c r="Q29" s="16">
        <f t="shared" si="4"/>
        <v>40598.449999999961</v>
      </c>
    </row>
    <row r="30" spans="1:17">
      <c r="A30" s="105"/>
      <c r="D30" s="16"/>
      <c r="E30" s="118">
        <f t="shared" si="3"/>
        <v>0</v>
      </c>
      <c r="P30" s="26">
        <f t="shared" si="0"/>
        <v>0</v>
      </c>
      <c r="Q30" s="16">
        <f t="shared" si="4"/>
        <v>40598.449999999961</v>
      </c>
    </row>
    <row r="31" spans="1:17">
      <c r="A31" s="105"/>
      <c r="D31" s="16"/>
      <c r="E31" s="118">
        <f t="shared" si="3"/>
        <v>0</v>
      </c>
      <c r="P31" s="26">
        <f t="shared" si="0"/>
        <v>0</v>
      </c>
      <c r="Q31" s="16">
        <f t="shared" si="4"/>
        <v>40598.449999999961</v>
      </c>
    </row>
    <row r="32" spans="1:17" s="18" customFormat="1">
      <c r="A32" s="105"/>
      <c r="B32" s="150"/>
      <c r="C32" s="16"/>
      <c r="D32" s="16"/>
      <c r="E32" s="118">
        <f t="shared" si="3"/>
        <v>0</v>
      </c>
      <c r="F32" s="16"/>
      <c r="G32" s="16"/>
      <c r="H32" s="16"/>
      <c r="I32" s="16"/>
      <c r="J32" s="16"/>
      <c r="K32" s="16"/>
      <c r="L32" s="16"/>
      <c r="N32" s="16"/>
      <c r="O32" s="234"/>
      <c r="P32" s="26">
        <f t="shared" si="0"/>
        <v>0</v>
      </c>
      <c r="Q32" s="16">
        <f t="shared" si="4"/>
        <v>40598.449999999961</v>
      </c>
    </row>
    <row r="33" spans="1:17" s="18" customFormat="1">
      <c r="A33" s="105"/>
      <c r="B33" s="150"/>
      <c r="C33" s="16"/>
      <c r="D33" s="16"/>
      <c r="E33" s="118">
        <f t="shared" si="3"/>
        <v>0</v>
      </c>
      <c r="F33" s="16"/>
      <c r="G33" s="16"/>
      <c r="H33" s="16"/>
      <c r="I33" s="16"/>
      <c r="J33" s="16"/>
      <c r="K33" s="16"/>
      <c r="L33" s="16"/>
      <c r="M33" s="16"/>
      <c r="N33" s="16"/>
      <c r="P33" s="26">
        <f t="shared" si="0"/>
        <v>0</v>
      </c>
      <c r="Q33" s="16">
        <f t="shared" si="4"/>
        <v>40598.449999999961</v>
      </c>
    </row>
    <row r="34" spans="1:17" s="18" customFormat="1">
      <c r="A34" s="105"/>
      <c r="B34" s="150"/>
      <c r="C34" s="16"/>
      <c r="D34" s="16"/>
      <c r="E34" s="118">
        <f t="shared" si="3"/>
        <v>0</v>
      </c>
      <c r="F34" s="16"/>
      <c r="G34" s="16"/>
      <c r="H34" s="16"/>
      <c r="I34" s="16"/>
      <c r="J34" s="16"/>
      <c r="K34" s="16"/>
      <c r="L34" s="16"/>
      <c r="M34" s="16"/>
      <c r="N34" s="16"/>
      <c r="P34" s="26">
        <f t="shared" si="0"/>
        <v>0</v>
      </c>
      <c r="Q34" s="16">
        <f t="shared" si="4"/>
        <v>40598.449999999961</v>
      </c>
    </row>
    <row r="35" spans="1:17">
      <c r="A35" s="117"/>
      <c r="B35" s="90" t="s">
        <v>11</v>
      </c>
      <c r="C35" s="91">
        <f t="shared" ref="C35:M35" si="5">SUM(C3:C34)</f>
        <v>6538.2100000000019</v>
      </c>
      <c r="D35" s="91">
        <f t="shared" si="5"/>
        <v>157.11000000000001</v>
      </c>
      <c r="E35" s="91">
        <f t="shared" si="5"/>
        <v>6695.3200000000006</v>
      </c>
      <c r="F35" s="91">
        <f t="shared" si="5"/>
        <v>2585.4299999999998</v>
      </c>
      <c r="G35" s="91">
        <f t="shared" si="5"/>
        <v>225</v>
      </c>
      <c r="H35" s="91">
        <f t="shared" si="5"/>
        <v>1198.73</v>
      </c>
      <c r="I35" s="91">
        <f t="shared" si="5"/>
        <v>0</v>
      </c>
      <c r="J35" s="91">
        <f t="shared" si="5"/>
        <v>0</v>
      </c>
      <c r="K35" s="91">
        <f t="shared" si="5"/>
        <v>2118</v>
      </c>
      <c r="L35" s="91">
        <f>SUM(L3:L34)</f>
        <v>45.85</v>
      </c>
      <c r="M35" s="91">
        <f t="shared" si="5"/>
        <v>0</v>
      </c>
      <c r="N35" s="91">
        <f>SUM(N3:N34)</f>
        <v>365.2</v>
      </c>
      <c r="O35" s="26"/>
      <c r="Q35" s="16">
        <f>SUM(Q34)</f>
        <v>40598.449999999961</v>
      </c>
    </row>
    <row r="36" spans="1:17">
      <c r="Q36" s="16"/>
    </row>
    <row r="37" spans="1:17">
      <c r="O37" s="3" t="s">
        <v>11</v>
      </c>
      <c r="Q37" s="26">
        <f>SUM(Q35)</f>
        <v>40598.449999999961</v>
      </c>
    </row>
    <row r="38" spans="1:17">
      <c r="O38" s="3" t="s">
        <v>12</v>
      </c>
      <c r="Q38" s="26">
        <f>SUM(H51)</f>
        <v>187.42999999999998</v>
      </c>
    </row>
    <row r="39" spans="1:17">
      <c r="B39" s="93"/>
      <c r="C39" s="95"/>
      <c r="G39" s="95"/>
      <c r="H39" s="95"/>
      <c r="I39" s="95"/>
      <c r="J39" s="95"/>
      <c r="K39" s="95"/>
      <c r="L39" s="95"/>
      <c r="M39" s="95"/>
      <c r="N39" s="95"/>
      <c r="O39" s="3" t="s">
        <v>15</v>
      </c>
      <c r="Q39" s="26">
        <f>SUM(Q37:Q38)</f>
        <v>40785.879999999961</v>
      </c>
    </row>
    <row r="40" spans="1:17">
      <c r="B40" s="93"/>
      <c r="C40" s="95"/>
      <c r="G40" s="95" t="s">
        <v>14</v>
      </c>
      <c r="H40" s="95"/>
      <c r="I40" s="95"/>
      <c r="J40" s="95"/>
      <c r="K40" s="95"/>
      <c r="L40" s="95"/>
      <c r="M40" s="95"/>
      <c r="N40" s="95"/>
    </row>
    <row r="41" spans="1:17">
      <c r="A41" s="92" t="s">
        <v>13</v>
      </c>
      <c r="B41" s="93" t="s">
        <v>1</v>
      </c>
      <c r="C41" s="95" t="s">
        <v>16</v>
      </c>
      <c r="G41" s="95" t="s">
        <v>1</v>
      </c>
      <c r="H41" s="95" t="s">
        <v>16</v>
      </c>
      <c r="I41" s="104" t="s">
        <v>17</v>
      </c>
      <c r="J41" s="104"/>
      <c r="K41" s="104"/>
      <c r="L41" s="104"/>
      <c r="M41" s="104"/>
      <c r="N41" s="104"/>
    </row>
    <row r="42" spans="1:17">
      <c r="A42" s="92" t="s">
        <v>0</v>
      </c>
      <c r="G42" s="88">
        <v>46056</v>
      </c>
      <c r="H42" s="16">
        <v>115.2</v>
      </c>
      <c r="I42" s="327" t="s">
        <v>444</v>
      </c>
      <c r="J42" s="327"/>
      <c r="K42" s="327"/>
      <c r="L42" s="327"/>
      <c r="M42" s="327"/>
      <c r="N42" s="327"/>
    </row>
    <row r="43" spans="1:17">
      <c r="A43" s="117"/>
      <c r="G43" s="88">
        <v>46096</v>
      </c>
      <c r="H43" s="16">
        <v>35</v>
      </c>
      <c r="I43" s="327" t="s">
        <v>445</v>
      </c>
      <c r="J43" s="327"/>
      <c r="K43" s="327"/>
      <c r="L43" s="327"/>
      <c r="M43" s="327"/>
      <c r="N43" s="327"/>
    </row>
    <row r="44" spans="1:17">
      <c r="A44" s="146"/>
      <c r="B44" s="147"/>
      <c r="C44" s="21"/>
      <c r="G44" s="150">
        <v>46087</v>
      </c>
      <c r="H44" s="110">
        <v>24.85</v>
      </c>
      <c r="I44" s="323" t="s">
        <v>447</v>
      </c>
      <c r="J44" s="324"/>
      <c r="K44" s="324"/>
      <c r="L44" s="324"/>
      <c r="M44" s="324"/>
      <c r="N44" s="325"/>
    </row>
    <row r="45" spans="1:17">
      <c r="A45" s="148"/>
      <c r="B45" s="147"/>
      <c r="C45" s="21"/>
      <c r="G45" s="150">
        <v>46087</v>
      </c>
      <c r="H45" s="110">
        <v>12.38</v>
      </c>
      <c r="I45" s="323" t="s">
        <v>446</v>
      </c>
      <c r="J45" s="324"/>
      <c r="K45" s="324"/>
      <c r="L45" s="324"/>
      <c r="M45" s="324"/>
      <c r="N45" s="325"/>
    </row>
    <row r="46" spans="1:17">
      <c r="A46" s="148"/>
      <c r="B46" s="147"/>
      <c r="C46" s="21"/>
      <c r="G46" s="88"/>
      <c r="I46" s="326"/>
      <c r="J46" s="326"/>
      <c r="K46" s="326"/>
      <c r="L46" s="326"/>
      <c r="M46" s="326"/>
      <c r="N46" s="326"/>
    </row>
    <row r="47" spans="1:17">
      <c r="A47" s="146"/>
      <c r="B47" s="147"/>
      <c r="C47" s="21"/>
      <c r="G47" s="88"/>
      <c r="I47" s="326"/>
      <c r="J47" s="326"/>
      <c r="K47" s="326"/>
      <c r="L47" s="326"/>
      <c r="M47" s="326"/>
      <c r="N47" s="326"/>
    </row>
    <row r="48" spans="1:17">
      <c r="A48" s="146"/>
      <c r="B48" s="147"/>
      <c r="C48" s="21"/>
      <c r="G48" s="88"/>
      <c r="I48" s="326"/>
      <c r="J48" s="326"/>
      <c r="K48" s="326"/>
      <c r="L48" s="326"/>
      <c r="M48" s="326"/>
      <c r="N48" s="326"/>
    </row>
    <row r="49" spans="1:14">
      <c r="A49" s="148"/>
      <c r="B49" s="147"/>
      <c r="C49" s="21"/>
      <c r="G49" s="88"/>
      <c r="I49" s="326"/>
      <c r="J49" s="326"/>
      <c r="K49" s="326"/>
      <c r="L49" s="326"/>
      <c r="M49" s="326"/>
      <c r="N49" s="326"/>
    </row>
    <row r="50" spans="1:14">
      <c r="A50" s="33"/>
      <c r="B50" s="147"/>
      <c r="C50" s="21"/>
      <c r="G50" s="88"/>
      <c r="H50" s="16"/>
      <c r="I50" s="326"/>
      <c r="J50" s="326"/>
      <c r="K50" s="326"/>
      <c r="L50" s="326"/>
      <c r="M50" s="326"/>
      <c r="N50" s="326"/>
    </row>
    <row r="51" spans="1:14">
      <c r="B51" s="93" t="s">
        <v>11</v>
      </c>
      <c r="C51" s="95">
        <f>SUM(C42:C50)</f>
        <v>0</v>
      </c>
      <c r="G51" s="95" t="s">
        <v>11</v>
      </c>
      <c r="H51" s="95">
        <f>SUM(H42:H50)</f>
        <v>187.42999999999998</v>
      </c>
    </row>
  </sheetData>
  <mergeCells count="9">
    <mergeCell ref="I48:N48"/>
    <mergeCell ref="I49:N49"/>
    <mergeCell ref="I50:N50"/>
    <mergeCell ref="I42:N42"/>
    <mergeCell ref="I43:N43"/>
    <mergeCell ref="I44:N44"/>
    <mergeCell ref="I45:N45"/>
    <mergeCell ref="I46:N46"/>
    <mergeCell ref="I47:N47"/>
  </mergeCells>
  <pageMargins left="0.11811023622047245" right="0.11811023622047245" top="0.74803149606299213" bottom="0.35433070866141736" header="0.31496062992125984" footer="0.31496062992125984"/>
  <pageSetup paperSize="9" scale="75" orientation="landscape" horizontalDpi="4294967293" r:id="rId1"/>
  <headerFooter>
    <oddHeader>&amp;C&amp;"-,Bold"&amp;14Llanarmon yn Ial Community Council Qtr 4 2025/2026
January February March</oddHeader>
  </headerFooter>
  <rowBreaks count="1" manualBreakCount="1">
    <brk id="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57"/>
  <sheetViews>
    <sheetView view="pageLayout" topLeftCell="A25" zoomScaleNormal="100" workbookViewId="0">
      <selection activeCell="H46" sqref="H46"/>
    </sheetView>
  </sheetViews>
  <sheetFormatPr defaultRowHeight="15"/>
  <cols>
    <col min="1" max="1" width="22" style="3" customWidth="1"/>
    <col min="2" max="2" width="9.140625" style="3"/>
    <col min="3" max="3" width="10.42578125" style="18" bestFit="1" customWidth="1"/>
    <col min="4" max="7" width="9.140625" style="3"/>
    <col min="8" max="8" width="10.42578125" style="16" bestFit="1" customWidth="1"/>
    <col min="9" max="16384" width="9.140625" style="3"/>
  </cols>
  <sheetData>
    <row r="1" spans="1:8">
      <c r="A1" s="328" t="s">
        <v>31</v>
      </c>
      <c r="B1" s="328"/>
      <c r="C1" s="328"/>
      <c r="E1" s="328" t="s">
        <v>32</v>
      </c>
      <c r="F1" s="328"/>
      <c r="G1" s="328"/>
      <c r="H1" s="328"/>
    </row>
    <row r="2" spans="1:8">
      <c r="A2" s="92" t="s">
        <v>135</v>
      </c>
      <c r="C2" s="241"/>
      <c r="E2" s="310" t="s">
        <v>137</v>
      </c>
      <c r="F2" s="311"/>
      <c r="G2" s="312"/>
    </row>
    <row r="3" spans="1:8">
      <c r="A3" s="3" t="s">
        <v>33</v>
      </c>
      <c r="C3" s="16">
        <v>34272.18</v>
      </c>
      <c r="E3" s="323" t="s">
        <v>34</v>
      </c>
      <c r="F3" s="324"/>
      <c r="G3" s="325"/>
      <c r="H3" s="16">
        <v>10038.58</v>
      </c>
    </row>
    <row r="4" spans="1:8">
      <c r="A4" s="3" t="s">
        <v>14</v>
      </c>
      <c r="C4" s="16">
        <f>SUM('Qtr1'!H60)</f>
        <v>10847.91</v>
      </c>
      <c r="E4" s="323" t="s">
        <v>35</v>
      </c>
      <c r="F4" s="324"/>
      <c r="G4" s="325"/>
      <c r="H4" s="16">
        <v>1313.2</v>
      </c>
    </row>
    <row r="5" spans="1:8">
      <c r="A5" s="3" t="s">
        <v>11</v>
      </c>
      <c r="C5" s="16">
        <f>SUM(C3:C4)</f>
        <v>45120.09</v>
      </c>
      <c r="E5" s="323" t="s">
        <v>84</v>
      </c>
      <c r="F5" s="324"/>
      <c r="G5" s="325"/>
      <c r="H5" s="173">
        <v>27473.79</v>
      </c>
    </row>
    <row r="6" spans="1:8">
      <c r="E6" s="323"/>
      <c r="F6" s="324"/>
      <c r="G6" s="325"/>
      <c r="H6" s="16">
        <f>SUM(H3:H5)</f>
        <v>38825.57</v>
      </c>
    </row>
    <row r="7" spans="1:8">
      <c r="A7" s="3" t="s">
        <v>36</v>
      </c>
      <c r="C7" s="16">
        <f>SUM('Qtr1'!E38)</f>
        <v>6294.5199999999995</v>
      </c>
      <c r="E7" s="323" t="s">
        <v>37</v>
      </c>
      <c r="F7" s="324"/>
      <c r="G7" s="325"/>
      <c r="H7" s="16">
        <f>SUM('Qtr1'!E55)</f>
        <v>0</v>
      </c>
    </row>
    <row r="9" spans="1:8">
      <c r="A9" s="3" t="s">
        <v>136</v>
      </c>
      <c r="C9" s="16">
        <f>SUM(C5-C7)</f>
        <v>38825.57</v>
      </c>
      <c r="H9" s="16">
        <f>SUM(H6-H7)</f>
        <v>38825.57</v>
      </c>
    </row>
    <row r="13" spans="1:8">
      <c r="A13" s="92" t="s">
        <v>138</v>
      </c>
      <c r="C13" s="16"/>
      <c r="E13" s="310" t="s">
        <v>140</v>
      </c>
      <c r="F13" s="311"/>
      <c r="G13" s="312"/>
    </row>
    <row r="14" spans="1:8">
      <c r="A14" s="3" t="s">
        <v>33</v>
      </c>
      <c r="C14" s="16">
        <f>SUM(H9)</f>
        <v>38825.57</v>
      </c>
      <c r="E14" s="323" t="s">
        <v>34</v>
      </c>
      <c r="F14" s="324"/>
      <c r="G14" s="325"/>
      <c r="H14" s="16">
        <v>12590.13</v>
      </c>
    </row>
    <row r="15" spans="1:8">
      <c r="A15" s="3" t="s">
        <v>14</v>
      </c>
      <c r="C15" s="16">
        <f>SUM('Qtr2'!H58)</f>
        <v>8278.82</v>
      </c>
      <c r="E15" s="323" t="s">
        <v>35</v>
      </c>
      <c r="F15" s="324"/>
      <c r="G15" s="325"/>
      <c r="H15" s="16">
        <v>1318.41</v>
      </c>
    </row>
    <row r="16" spans="1:8">
      <c r="A16" s="3" t="s">
        <v>11</v>
      </c>
      <c r="C16" s="16">
        <f>SUM(C14:C15)</f>
        <v>47104.39</v>
      </c>
      <c r="E16" s="323" t="s">
        <v>83</v>
      </c>
      <c r="F16" s="324"/>
      <c r="G16" s="325"/>
      <c r="H16" s="173">
        <v>27582.69</v>
      </c>
    </row>
    <row r="17" spans="1:9">
      <c r="E17" s="323"/>
      <c r="F17" s="324"/>
      <c r="G17" s="325"/>
      <c r="H17" s="16">
        <f>SUM(H14:H16)</f>
        <v>41491.229999999996</v>
      </c>
    </row>
    <row r="18" spans="1:9">
      <c r="A18" s="3" t="s">
        <v>36</v>
      </c>
      <c r="C18" s="16">
        <f>SUM('Qtr2'!E38)</f>
        <v>5613.16</v>
      </c>
      <c r="E18" s="323" t="s">
        <v>37</v>
      </c>
      <c r="F18" s="324"/>
      <c r="G18" s="325"/>
      <c r="H18" s="16">
        <f>SUM('Qtr2'!C58)</f>
        <v>0</v>
      </c>
    </row>
    <row r="20" spans="1:9">
      <c r="A20" s="3" t="s">
        <v>139</v>
      </c>
      <c r="C20" s="16">
        <f>SUM(C16-C18)</f>
        <v>41491.229999999996</v>
      </c>
      <c r="H20" s="16">
        <f>SUM(H17-H18)</f>
        <v>41491.229999999996</v>
      </c>
    </row>
    <row r="24" spans="1:9">
      <c r="A24" s="92" t="s">
        <v>141</v>
      </c>
      <c r="E24" s="310" t="s">
        <v>142</v>
      </c>
      <c r="F24" s="311"/>
      <c r="G24" s="312"/>
    </row>
    <row r="25" spans="1:9">
      <c r="A25" s="3" t="s">
        <v>33</v>
      </c>
      <c r="C25" s="16">
        <f>SUM(H20)</f>
        <v>41491.229999999996</v>
      </c>
      <c r="E25" s="323" t="s">
        <v>34</v>
      </c>
      <c r="F25" s="324"/>
      <c r="G25" s="325"/>
      <c r="H25" s="16">
        <v>15521.14</v>
      </c>
    </row>
    <row r="26" spans="1:9">
      <c r="A26" s="3" t="s">
        <v>14</v>
      </c>
      <c r="C26" s="16">
        <f>SUM('Qtr3'!H68)</f>
        <v>120421.68999999999</v>
      </c>
      <c r="D26" s="18"/>
      <c r="E26" s="347" t="s">
        <v>376</v>
      </c>
      <c r="F26" s="348"/>
      <c r="G26" s="349"/>
      <c r="H26" s="16">
        <v>252.04</v>
      </c>
      <c r="I26" s="18"/>
    </row>
    <row r="27" spans="1:9">
      <c r="A27" s="3" t="s">
        <v>11</v>
      </c>
      <c r="C27" s="16">
        <f>SUM(C25:C26)</f>
        <v>161912.91999999998</v>
      </c>
      <c r="D27" s="18"/>
      <c r="E27" s="347" t="s">
        <v>375</v>
      </c>
      <c r="F27" s="348"/>
      <c r="G27" s="349"/>
      <c r="H27" s="173">
        <v>9766.8799999999992</v>
      </c>
      <c r="I27" s="18"/>
    </row>
    <row r="28" spans="1:9">
      <c r="D28" s="18"/>
      <c r="E28" s="347"/>
      <c r="F28" s="348"/>
      <c r="G28" s="349"/>
      <c r="H28" s="16">
        <f>SUM(H25:H27)</f>
        <v>25540.059999999998</v>
      </c>
      <c r="I28" s="18"/>
    </row>
    <row r="29" spans="1:9">
      <c r="A29" s="3" t="s">
        <v>36</v>
      </c>
      <c r="C29" s="16">
        <f>SUM('Qtr3'!E52)</f>
        <v>136372.85999999993</v>
      </c>
      <c r="D29" s="18"/>
      <c r="E29" s="347" t="s">
        <v>37</v>
      </c>
      <c r="F29" s="348"/>
      <c r="G29" s="349"/>
      <c r="H29" s="16">
        <f>SUM('Qtr3'!F68)</f>
        <v>0</v>
      </c>
      <c r="I29" s="18"/>
    </row>
    <row r="30" spans="1:9">
      <c r="D30" s="18"/>
      <c r="E30" s="18"/>
      <c r="F30" s="18"/>
      <c r="G30" s="18"/>
      <c r="I30" s="18"/>
    </row>
    <row r="31" spans="1:9">
      <c r="A31" s="3" t="s">
        <v>143</v>
      </c>
      <c r="C31" s="16">
        <f>SUM(C27-C29)</f>
        <v>25540.060000000056</v>
      </c>
      <c r="D31" s="18"/>
      <c r="E31" s="18"/>
      <c r="F31" s="18"/>
      <c r="G31" s="18"/>
      <c r="H31" s="16">
        <f>SUM(H28-H29)</f>
        <v>25540.059999999998</v>
      </c>
      <c r="I31" s="18"/>
    </row>
    <row r="32" spans="1:9">
      <c r="D32" s="18"/>
      <c r="E32" s="18"/>
      <c r="F32" s="18"/>
      <c r="G32" s="18"/>
      <c r="I32" s="18"/>
    </row>
    <row r="33" spans="1:9">
      <c r="D33" s="18"/>
      <c r="E33" s="18"/>
      <c r="F33" s="18"/>
      <c r="G33" s="18"/>
      <c r="I33" s="18"/>
    </row>
    <row r="34" spans="1:9">
      <c r="D34" s="18"/>
      <c r="E34" s="18"/>
      <c r="F34" s="18"/>
      <c r="G34" s="18"/>
      <c r="I34" s="18"/>
    </row>
    <row r="35" spans="1:9">
      <c r="A35" s="92" t="s">
        <v>144</v>
      </c>
      <c r="D35" s="18"/>
      <c r="E35" s="350" t="s">
        <v>505</v>
      </c>
      <c r="F35" s="351"/>
      <c r="G35" s="352"/>
      <c r="I35" s="18"/>
    </row>
    <row r="36" spans="1:9">
      <c r="A36" s="3" t="s">
        <v>33</v>
      </c>
      <c r="C36" s="16">
        <f>SUM(H31)</f>
        <v>25540.059999999998</v>
      </c>
      <c r="D36" s="18"/>
      <c r="E36" s="347" t="s">
        <v>34</v>
      </c>
      <c r="F36" s="348"/>
      <c r="G36" s="349"/>
      <c r="H36" s="21">
        <v>7901.51</v>
      </c>
      <c r="I36" s="18"/>
    </row>
    <row r="37" spans="1:9">
      <c r="A37" s="3" t="s">
        <v>14</v>
      </c>
      <c r="C37" s="16">
        <f>SUM('Qtr4'!H51)</f>
        <v>187.42999999999998</v>
      </c>
      <c r="D37" s="18"/>
      <c r="E37" s="347" t="s">
        <v>376</v>
      </c>
      <c r="F37" s="348"/>
      <c r="G37" s="349"/>
      <c r="H37" s="158">
        <v>5264.42</v>
      </c>
      <c r="I37" s="18"/>
    </row>
    <row r="38" spans="1:9">
      <c r="A38" s="3" t="s">
        <v>11</v>
      </c>
      <c r="C38" s="16">
        <f>SUM(C36:C37)</f>
        <v>25727.489999999998</v>
      </c>
      <c r="D38" s="18"/>
      <c r="E38" s="347" t="s">
        <v>375</v>
      </c>
      <c r="F38" s="348"/>
      <c r="G38" s="349"/>
      <c r="H38" s="21">
        <v>5866.24</v>
      </c>
      <c r="I38" s="18"/>
    </row>
    <row r="39" spans="1:9">
      <c r="C39" s="16"/>
      <c r="D39" s="18"/>
      <c r="E39" s="353"/>
      <c r="F39" s="354"/>
      <c r="G39" s="355"/>
      <c r="H39" s="21">
        <f>SUM(H36:H38)</f>
        <v>19032.169999999998</v>
      </c>
      <c r="I39" s="18"/>
    </row>
    <row r="40" spans="1:9">
      <c r="A40" s="3" t="s">
        <v>36</v>
      </c>
      <c r="C40" s="16">
        <f>SUM('Qtr4'!E35)</f>
        <v>6695.3200000000006</v>
      </c>
      <c r="D40" s="18"/>
      <c r="E40" s="347" t="s">
        <v>38</v>
      </c>
      <c r="F40" s="348"/>
      <c r="G40" s="349"/>
      <c r="H40" s="21">
        <f>SUM('Qtr4'!C51)</f>
        <v>0</v>
      </c>
      <c r="I40" s="18"/>
    </row>
    <row r="41" spans="1:9">
      <c r="A41" s="3" t="s">
        <v>39</v>
      </c>
      <c r="C41" s="18">
        <v>0</v>
      </c>
      <c r="D41" s="18"/>
      <c r="E41" s="18"/>
      <c r="F41" s="18"/>
      <c r="G41" s="18"/>
      <c r="I41" s="18"/>
    </row>
    <row r="42" spans="1:9">
      <c r="A42" s="3" t="s">
        <v>145</v>
      </c>
      <c r="C42" s="16">
        <f>SUM(C38-C40-C41)</f>
        <v>19032.169999999998</v>
      </c>
      <c r="D42" s="18"/>
      <c r="E42" s="18"/>
      <c r="F42" s="18"/>
      <c r="G42" s="18"/>
      <c r="H42" s="16">
        <f>SUM(H39-(H40-H41))</f>
        <v>19032.169999999998</v>
      </c>
      <c r="I42" s="18"/>
    </row>
    <row r="43" spans="1:9">
      <c r="D43" s="18"/>
      <c r="E43" s="18"/>
      <c r="F43" s="18"/>
      <c r="G43" s="18"/>
      <c r="I43" s="18"/>
    </row>
    <row r="44" spans="1:9">
      <c r="D44" s="18"/>
      <c r="E44" s="2"/>
      <c r="F44" s="2"/>
      <c r="G44" s="2"/>
      <c r="I44" s="18"/>
    </row>
    <row r="45" spans="1:9">
      <c r="A45" s="310" t="s">
        <v>146</v>
      </c>
      <c r="B45" s="312"/>
      <c r="D45" s="18"/>
      <c r="E45" s="356" t="s">
        <v>40</v>
      </c>
      <c r="F45" s="357"/>
      <c r="G45" s="358"/>
      <c r="I45" s="18"/>
    </row>
    <row r="46" spans="1:9">
      <c r="A46" s="3" t="s">
        <v>41</v>
      </c>
      <c r="C46" s="16">
        <f>SUM('Qtr1'!D38)</f>
        <v>245.67999999999998</v>
      </c>
      <c r="D46" s="18"/>
      <c r="E46" s="323" t="s">
        <v>147</v>
      </c>
      <c r="F46" s="324"/>
      <c r="G46" s="325"/>
      <c r="H46" s="16">
        <f>SUM(C3)</f>
        <v>34272.18</v>
      </c>
      <c r="I46" s="119"/>
    </row>
    <row r="47" spans="1:9">
      <c r="A47" s="3" t="s">
        <v>42</v>
      </c>
      <c r="C47" s="16">
        <f>SUM('Qtr2'!D38)</f>
        <v>57.339999999999989</v>
      </c>
      <c r="D47" s="18"/>
      <c r="E47" s="323" t="s">
        <v>148</v>
      </c>
      <c r="F47" s="324"/>
      <c r="G47" s="325"/>
      <c r="H47" s="16">
        <f>SUM(C4+C15+C26+C37)</f>
        <v>139735.84999999998</v>
      </c>
      <c r="I47" s="119"/>
    </row>
    <row r="48" spans="1:9">
      <c r="A48" s="3" t="s">
        <v>43</v>
      </c>
      <c r="C48" s="16">
        <f>SUM('Qtr3'!D52)</f>
        <v>21293.579999999998</v>
      </c>
      <c r="D48" s="18"/>
      <c r="E48" s="323" t="s">
        <v>149</v>
      </c>
      <c r="F48" s="324"/>
      <c r="G48" s="325"/>
      <c r="H48" s="16">
        <f>SUM(C7+C18+C29+C40)</f>
        <v>154975.85999999993</v>
      </c>
      <c r="I48" s="119"/>
    </row>
    <row r="49" spans="1:10">
      <c r="A49" s="3" t="s">
        <v>44</v>
      </c>
      <c r="C49" s="16">
        <f>SUM('Qtr4'!D35)</f>
        <v>157.11000000000001</v>
      </c>
      <c r="D49" s="18"/>
      <c r="E49" s="359" t="s">
        <v>504</v>
      </c>
      <c r="F49" s="360"/>
      <c r="G49" s="361"/>
      <c r="H49" s="16">
        <f>SUM(H46+H47-H48)</f>
        <v>19032.170000000042</v>
      </c>
      <c r="I49" s="119"/>
    </row>
    <row r="50" spans="1:10">
      <c r="A50" s="3" t="s">
        <v>11</v>
      </c>
      <c r="C50" s="16">
        <f>SUM(C46:C49)</f>
        <v>21753.71</v>
      </c>
      <c r="D50" s="18"/>
      <c r="E50" s="2"/>
      <c r="F50" s="2"/>
      <c r="G50" s="2"/>
      <c r="I50" s="119"/>
    </row>
    <row r="51" spans="1:10">
      <c r="A51" s="3" t="s">
        <v>370</v>
      </c>
      <c r="B51" s="267">
        <v>19802.37</v>
      </c>
      <c r="C51" s="18">
        <v>1951.34</v>
      </c>
      <c r="D51" s="18"/>
      <c r="E51" s="2"/>
      <c r="F51" s="2"/>
      <c r="G51" s="2"/>
      <c r="I51" s="119"/>
    </row>
    <row r="52" spans="1:10">
      <c r="A52" s="362" t="s">
        <v>45</v>
      </c>
      <c r="B52" s="363"/>
      <c r="C52" s="329"/>
      <c r="D52" s="330"/>
      <c r="E52" s="330"/>
      <c r="F52" s="331"/>
      <c r="G52" s="2"/>
      <c r="I52" s="119"/>
    </row>
    <row r="53" spans="1:10">
      <c r="C53" s="332"/>
      <c r="D53" s="333"/>
      <c r="E53" s="333"/>
      <c r="F53" s="334"/>
      <c r="G53" s="2"/>
      <c r="I53" s="119"/>
    </row>
    <row r="54" spans="1:10">
      <c r="E54" s="2"/>
      <c r="F54" s="2"/>
      <c r="G54" s="2"/>
      <c r="I54" s="119"/>
    </row>
    <row r="55" spans="1:10">
      <c r="A55" s="3" t="s">
        <v>103</v>
      </c>
      <c r="E55" s="2"/>
      <c r="F55" s="3" t="s">
        <v>104</v>
      </c>
      <c r="G55" s="2"/>
      <c r="I55" s="119">
        <v>0</v>
      </c>
    </row>
    <row r="56" spans="1:10">
      <c r="A56" s="92" t="s">
        <v>77</v>
      </c>
      <c r="B56" s="335"/>
      <c r="C56" s="336"/>
      <c r="D56" s="336"/>
      <c r="E56" s="337"/>
      <c r="F56" s="92" t="s">
        <v>46</v>
      </c>
      <c r="G56" s="341">
        <f>SUM(C4+C15+C26+C37)</f>
        <v>139735.84999999998</v>
      </c>
      <c r="H56" s="342"/>
      <c r="I56" s="342"/>
      <c r="J56" s="343"/>
    </row>
    <row r="57" spans="1:10">
      <c r="B57" s="338"/>
      <c r="C57" s="339"/>
      <c r="D57" s="339"/>
      <c r="E57" s="340"/>
      <c r="G57" s="344"/>
      <c r="H57" s="345"/>
      <c r="I57" s="345"/>
      <c r="J57" s="346"/>
    </row>
  </sheetData>
  <mergeCells count="36">
    <mergeCell ref="E47:G47"/>
    <mergeCell ref="E48:G48"/>
    <mergeCell ref="E49:G49"/>
    <mergeCell ref="A52:B52"/>
    <mergeCell ref="A45:B45"/>
    <mergeCell ref="E38:G38"/>
    <mergeCell ref="E39:G39"/>
    <mergeCell ref="E40:G40"/>
    <mergeCell ref="E45:G45"/>
    <mergeCell ref="E46:G46"/>
    <mergeCell ref="E29:G29"/>
    <mergeCell ref="E24:G24"/>
    <mergeCell ref="E35:G35"/>
    <mergeCell ref="E36:G36"/>
    <mergeCell ref="E37:G37"/>
    <mergeCell ref="E18:G18"/>
    <mergeCell ref="E25:G25"/>
    <mergeCell ref="E26:G26"/>
    <mergeCell ref="E27:G27"/>
    <mergeCell ref="E28:G28"/>
    <mergeCell ref="A1:C1"/>
    <mergeCell ref="E1:H1"/>
    <mergeCell ref="C52:F53"/>
    <mergeCell ref="B56:E57"/>
    <mergeCell ref="G56:J57"/>
    <mergeCell ref="E3:G3"/>
    <mergeCell ref="E4:G4"/>
    <mergeCell ref="E5:G5"/>
    <mergeCell ref="E7:G7"/>
    <mergeCell ref="E2:G2"/>
    <mergeCell ref="E13:G13"/>
    <mergeCell ref="E14:G14"/>
    <mergeCell ref="E15:G15"/>
    <mergeCell ref="E16:G16"/>
    <mergeCell ref="E17:G17"/>
    <mergeCell ref="E6:G6"/>
  </mergeCells>
  <printOptions horizontalCentered="1" verticalCentered="1"/>
  <pageMargins left="0.23622047244094491" right="0.23622047244094491" top="0.74803149606299213" bottom="0.35433070866141736" header="0.31496062992125984" footer="0.31496062992125984"/>
  <pageSetup paperSize="9" scale="90" orientation="portrait" horizontalDpi="4294967293" r:id="rId1"/>
  <headerFooter>
    <oddHeader>&amp;C&amp;"-,Bold"&amp;14Llanarmon yn Ial Community Council Reconciliation 2025/2026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Q58"/>
  <sheetViews>
    <sheetView zoomScaleNormal="100" zoomScaleSheetLayoutView="110" zoomScalePageLayoutView="118" workbookViewId="0">
      <selection activeCell="B27" sqref="B27"/>
    </sheetView>
  </sheetViews>
  <sheetFormatPr defaultRowHeight="15"/>
  <cols>
    <col min="1" max="1" width="17.5703125" style="3" customWidth="1"/>
    <col min="2" max="2" width="10.7109375" style="26" bestFit="1" customWidth="1"/>
    <col min="3" max="4" width="9.28515625" style="26" bestFit="1" customWidth="1"/>
    <col min="5" max="5" width="10.5703125" style="26" bestFit="1" customWidth="1"/>
    <col min="6" max="6" width="9.28515625" style="26" bestFit="1" customWidth="1"/>
    <col min="7" max="7" width="9.85546875" style="26" bestFit="1" customWidth="1"/>
    <col min="8" max="8" width="10" style="26" customWidth="1"/>
    <col min="9" max="9" width="7.42578125" style="26" customWidth="1"/>
    <col min="10" max="10" width="9.28515625" style="26" bestFit="1" customWidth="1"/>
    <col min="11" max="11" width="1.140625" style="26" customWidth="1"/>
    <col min="12" max="12" width="8.7109375" style="26" customWidth="1"/>
    <col min="13" max="13" width="9.85546875" style="26" customWidth="1"/>
    <col min="14" max="14" width="11" style="3" customWidth="1"/>
    <col min="15" max="16" width="9.140625" style="3"/>
    <col min="17" max="17" width="12.85546875" style="3" customWidth="1"/>
    <col min="18" max="16384" width="9.140625" style="3"/>
  </cols>
  <sheetData>
    <row r="1" spans="1:14" ht="102" customHeight="1">
      <c r="A1" s="82" t="s">
        <v>150</v>
      </c>
      <c r="B1" s="85" t="s">
        <v>489</v>
      </c>
      <c r="C1" s="85" t="s">
        <v>490</v>
      </c>
      <c r="D1" s="85" t="s">
        <v>491</v>
      </c>
      <c r="E1" s="237" t="s">
        <v>492</v>
      </c>
      <c r="F1" s="85" t="s">
        <v>493</v>
      </c>
      <c r="G1" s="85" t="s">
        <v>494</v>
      </c>
      <c r="H1" s="85" t="s">
        <v>495</v>
      </c>
      <c r="I1" s="226" t="s">
        <v>496</v>
      </c>
      <c r="J1" s="85" t="s">
        <v>497</v>
      </c>
      <c r="L1" s="85" t="s">
        <v>498</v>
      </c>
      <c r="M1" s="85" t="s">
        <v>502</v>
      </c>
      <c r="N1" s="85" t="s">
        <v>501</v>
      </c>
    </row>
    <row r="2" spans="1:14">
      <c r="A2" s="3" t="s">
        <v>47</v>
      </c>
      <c r="B2" s="26">
        <f>SUM('Qtr1'!F38)</f>
        <v>2560.9300000000003</v>
      </c>
      <c r="C2" s="26">
        <f>SUM('Qtr1'!G38)</f>
        <v>1033.06</v>
      </c>
      <c r="D2" s="26">
        <f>SUM('Qtr1'!H38)</f>
        <v>1097.98</v>
      </c>
      <c r="E2" s="26">
        <f>SUM('Qtr1'!I38)</f>
        <v>399.14</v>
      </c>
      <c r="F2" s="26">
        <f>SUM('Qtr1'!J38)</f>
        <v>100</v>
      </c>
      <c r="G2" s="26">
        <f>SUM('Qtr1'!K38)</f>
        <v>489</v>
      </c>
      <c r="H2" s="26">
        <f>SUM('Qtr1'!L38)</f>
        <v>368.73</v>
      </c>
      <c r="I2" s="26">
        <v>0</v>
      </c>
      <c r="J2" s="26">
        <f>SUM(Reconciliation!C46)</f>
        <v>245.67999999999998</v>
      </c>
      <c r="L2" s="26">
        <f>SUM('Qtr1'!N38)</f>
        <v>0</v>
      </c>
      <c r="M2" s="16"/>
      <c r="N2" s="26">
        <f>SUM(B2:M2)</f>
        <v>6294.52</v>
      </c>
    </row>
    <row r="3" spans="1:14">
      <c r="A3" s="3" t="s">
        <v>48</v>
      </c>
      <c r="B3" s="26">
        <v>2425</v>
      </c>
      <c r="C3" s="26">
        <v>1000</v>
      </c>
      <c r="D3" s="26">
        <v>806.25</v>
      </c>
      <c r="E3" s="26">
        <v>0</v>
      </c>
      <c r="F3" s="26">
        <v>100</v>
      </c>
      <c r="G3" s="26">
        <v>575</v>
      </c>
      <c r="H3" s="110">
        <v>165.5</v>
      </c>
    </row>
    <row r="4" spans="1:14">
      <c r="A4" s="3" t="s">
        <v>49</v>
      </c>
      <c r="B4" s="26">
        <f>SUM(B3-B2)</f>
        <v>-135.93000000000029</v>
      </c>
      <c r="C4" s="26">
        <f>SUM(C3-C2)</f>
        <v>-33.059999999999945</v>
      </c>
      <c r="D4" s="26">
        <f t="shared" ref="D4:I4" si="0">SUM(D3-D2)</f>
        <v>-291.73</v>
      </c>
      <c r="E4" s="26">
        <f t="shared" si="0"/>
        <v>-399.14</v>
      </c>
      <c r="F4" s="26">
        <f t="shared" si="0"/>
        <v>0</v>
      </c>
      <c r="G4" s="26">
        <f t="shared" si="0"/>
        <v>86</v>
      </c>
      <c r="H4" s="26">
        <f t="shared" si="0"/>
        <v>-203.23000000000002</v>
      </c>
      <c r="I4" s="26">
        <f t="shared" si="0"/>
        <v>0</v>
      </c>
      <c r="L4" s="26">
        <f>SUM(L3-L2)</f>
        <v>0</v>
      </c>
    </row>
    <row r="5" spans="1:14" s="33" customFormat="1" ht="5.25" customHeight="1">
      <c r="A5" s="120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0"/>
    </row>
    <row r="6" spans="1:14" s="33" customFormat="1" ht="5.25" customHeight="1">
      <c r="A6" s="120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0"/>
    </row>
    <row r="7" spans="1:14" s="18" customFormat="1">
      <c r="A7" s="18" t="s">
        <v>50</v>
      </c>
      <c r="B7" s="16">
        <f>SUM('Qtr2'!F38)</f>
        <v>2501.5199999999995</v>
      </c>
      <c r="C7" s="16">
        <f>SUM('Qtr2'!G38)</f>
        <v>10.8</v>
      </c>
      <c r="D7" s="16">
        <f>SUM('Qtr2'!H38)</f>
        <v>211.26</v>
      </c>
      <c r="E7" s="16">
        <f>SUM('Qtr2'!I38)</f>
        <v>0</v>
      </c>
      <c r="F7" s="16">
        <f>SUM('Qtr2'!J38)</f>
        <v>0</v>
      </c>
      <c r="G7" s="16">
        <f>SUM('Qtr2'!K38)</f>
        <v>2648.2</v>
      </c>
      <c r="H7" s="16">
        <f>SUM('Qtr2'!L38)</f>
        <v>184.03999999999996</v>
      </c>
      <c r="I7" s="16">
        <v>0</v>
      </c>
      <c r="J7" s="16">
        <f>SUM(Reconciliation!C47)</f>
        <v>57.339999999999989</v>
      </c>
      <c r="K7" s="16"/>
      <c r="L7" s="16">
        <f>SUM('Qtr2'!N38)</f>
        <v>0</v>
      </c>
      <c r="M7" s="16"/>
      <c r="N7" s="16">
        <f>SUM(B7:M7)</f>
        <v>5613.16</v>
      </c>
    </row>
    <row r="8" spans="1:14">
      <c r="A8" s="3" t="s">
        <v>51</v>
      </c>
      <c r="B8" s="16">
        <v>2425</v>
      </c>
      <c r="C8" s="16">
        <v>500</v>
      </c>
      <c r="D8" s="16">
        <v>806.25</v>
      </c>
      <c r="E8" s="16">
        <v>0</v>
      </c>
      <c r="F8" s="16">
        <v>0</v>
      </c>
      <c r="G8" s="16">
        <v>2575</v>
      </c>
      <c r="H8" s="21">
        <v>165.5</v>
      </c>
      <c r="I8" s="16"/>
      <c r="J8" s="16"/>
      <c r="K8" s="16"/>
      <c r="L8" s="16"/>
      <c r="M8" s="16"/>
      <c r="N8" s="18"/>
    </row>
    <row r="9" spans="1:14" s="18" customFormat="1">
      <c r="A9" s="18" t="s">
        <v>49</v>
      </c>
      <c r="B9" s="16">
        <f t="shared" ref="B9:H9" si="1">SUM(B8-B7)</f>
        <v>-76.519999999999527</v>
      </c>
      <c r="C9" s="16">
        <f t="shared" si="1"/>
        <v>489.2</v>
      </c>
      <c r="D9" s="16">
        <f t="shared" si="1"/>
        <v>594.99</v>
      </c>
      <c r="E9" s="16">
        <f t="shared" si="1"/>
        <v>0</v>
      </c>
      <c r="F9" s="16">
        <f t="shared" si="1"/>
        <v>0</v>
      </c>
      <c r="G9" s="16">
        <f t="shared" si="1"/>
        <v>-73.199999999999818</v>
      </c>
      <c r="H9" s="21">
        <f t="shared" si="1"/>
        <v>-18.539999999999964</v>
      </c>
      <c r="I9" s="21">
        <f>SUM(I8-I7)</f>
        <v>0</v>
      </c>
      <c r="J9" s="16"/>
      <c r="K9" s="16"/>
      <c r="L9" s="16">
        <f>SUM(L8-L7)</f>
        <v>0</v>
      </c>
      <c r="M9" s="16"/>
    </row>
    <row r="10" spans="1:14" ht="5.25" customHeight="1">
      <c r="A10" s="120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0"/>
    </row>
    <row r="11" spans="1:14" ht="6" customHeight="1">
      <c r="A11" s="120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0"/>
    </row>
    <row r="12" spans="1:14" s="18" customFormat="1">
      <c r="A12" s="18" t="s">
        <v>52</v>
      </c>
      <c r="B12" s="16">
        <f>SUM('Qtr3'!F52)</f>
        <v>2753.2400000000002</v>
      </c>
      <c r="C12" s="16">
        <f>SUM('Qtr3'!G52)</f>
        <v>1731.7199999999998</v>
      </c>
      <c r="D12" s="16">
        <f>SUM('Qtr3'!H52)</f>
        <v>680.2</v>
      </c>
      <c r="E12" s="16">
        <f>SUM('Qtr3'!I52)</f>
        <v>98665.67</v>
      </c>
      <c r="F12" s="16">
        <f>SUM('Qtr3'!J52)</f>
        <v>544.35</v>
      </c>
      <c r="G12" s="16">
        <f>SUM('Qtr3'!K52)</f>
        <v>6239.77</v>
      </c>
      <c r="H12" s="16">
        <f>SUM('Qtr3'!L52)</f>
        <v>620.62</v>
      </c>
      <c r="I12" s="16">
        <v>0</v>
      </c>
      <c r="J12" s="16">
        <f>SUM(Reconciliation!C48)</f>
        <v>21293.579999999998</v>
      </c>
      <c r="K12" s="16"/>
      <c r="L12" s="16">
        <f>SUM('Qtr3'!N52)</f>
        <v>3843.7099999999996</v>
      </c>
      <c r="M12" s="16"/>
      <c r="N12" s="16">
        <f>SUM(B12:M12)</f>
        <v>136372.85999999999</v>
      </c>
    </row>
    <row r="13" spans="1:14">
      <c r="A13" s="3" t="s">
        <v>53</v>
      </c>
      <c r="B13" s="16">
        <v>2425</v>
      </c>
      <c r="C13" s="16">
        <v>1025</v>
      </c>
      <c r="D13" s="16">
        <v>806.25</v>
      </c>
      <c r="E13" s="16">
        <v>91805</v>
      </c>
      <c r="F13" s="16">
        <v>550</v>
      </c>
      <c r="G13" s="16">
        <v>1575</v>
      </c>
      <c r="H13" s="21">
        <v>165.5</v>
      </c>
      <c r="I13" s="16"/>
      <c r="J13" s="16"/>
      <c r="K13" s="16"/>
      <c r="L13" s="16"/>
      <c r="M13" s="16"/>
      <c r="N13" s="18"/>
    </row>
    <row r="14" spans="1:14" s="18" customFormat="1" ht="17.25" customHeight="1">
      <c r="A14" s="18" t="s">
        <v>49</v>
      </c>
      <c r="B14" s="16">
        <f>SUM(B13-B12)</f>
        <v>-328.24000000000024</v>
      </c>
      <c r="C14" s="16">
        <f>SUM(C13-C12)</f>
        <v>-706.7199999999998</v>
      </c>
      <c r="D14" s="16">
        <f>SUM(D13-D12)</f>
        <v>126.04999999999995</v>
      </c>
      <c r="E14" s="16">
        <f t="shared" ref="E14:I14" si="2">SUM(E13-E12)</f>
        <v>-6860.6699999999983</v>
      </c>
      <c r="F14" s="16">
        <f t="shared" si="2"/>
        <v>5.6499999999999773</v>
      </c>
      <c r="G14" s="16">
        <f t="shared" si="2"/>
        <v>-4664.7700000000004</v>
      </c>
      <c r="H14" s="21">
        <f t="shared" si="2"/>
        <v>-455.12</v>
      </c>
      <c r="I14" s="16">
        <f t="shared" si="2"/>
        <v>0</v>
      </c>
      <c r="J14" s="16"/>
      <c r="K14" s="16"/>
      <c r="L14" s="16">
        <f>SUM(L13-L12)</f>
        <v>-3843.7099999999996</v>
      </c>
      <c r="M14" s="16"/>
    </row>
    <row r="15" spans="1:14" ht="7.5" customHeight="1">
      <c r="A15" s="120"/>
      <c r="B15" s="121"/>
      <c r="C15" s="122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0"/>
    </row>
    <row r="16" spans="1:14" ht="5.25" customHeight="1">
      <c r="A16" s="120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0"/>
    </row>
    <row r="17" spans="1:17" s="18" customFormat="1">
      <c r="A17" s="18" t="s">
        <v>54</v>
      </c>
      <c r="B17" s="16">
        <f>SUM('Qtr4'!F35)</f>
        <v>2585.4299999999998</v>
      </c>
      <c r="C17" s="16">
        <f>SUM('Qtr4'!G35)</f>
        <v>225</v>
      </c>
      <c r="D17" s="16">
        <f>SUM('Qtr4'!H35)</f>
        <v>1198.73</v>
      </c>
      <c r="E17" s="16">
        <f>SUM('Qtr4'!I35)</f>
        <v>0</v>
      </c>
      <c r="F17" s="16">
        <f>SUM('Qtr4'!J35)</f>
        <v>0</v>
      </c>
      <c r="G17" s="16">
        <f>SUM('Qtr4'!K35)</f>
        <v>2118</v>
      </c>
      <c r="H17" s="16">
        <f>SUM('Qtr4'!L35)</f>
        <v>45.85</v>
      </c>
      <c r="I17" s="16">
        <v>0</v>
      </c>
      <c r="J17" s="16">
        <f>SUM(Reconciliation!C49)</f>
        <v>157.11000000000001</v>
      </c>
      <c r="K17" s="16"/>
      <c r="L17" s="16">
        <f>SUM('Qtr4'!N35)</f>
        <v>365.2</v>
      </c>
      <c r="M17" s="16"/>
      <c r="N17" s="16">
        <f>SUM(B17:M17)</f>
        <v>6695.32</v>
      </c>
    </row>
    <row r="18" spans="1:17">
      <c r="A18" s="3" t="s">
        <v>55</v>
      </c>
      <c r="B18" s="16">
        <v>2425</v>
      </c>
      <c r="C18" s="16">
        <v>500</v>
      </c>
      <c r="D18" s="16">
        <v>806.25</v>
      </c>
      <c r="E18" s="16">
        <v>0</v>
      </c>
      <c r="F18" s="16">
        <v>0</v>
      </c>
      <c r="G18" s="16">
        <v>1575</v>
      </c>
      <c r="H18" s="21">
        <v>165.5</v>
      </c>
      <c r="I18" s="16"/>
      <c r="J18" s="16"/>
      <c r="K18" s="16"/>
      <c r="L18" s="16"/>
      <c r="M18" s="16"/>
      <c r="N18" s="18"/>
    </row>
    <row r="19" spans="1:17" s="18" customFormat="1">
      <c r="A19" s="18" t="s">
        <v>49</v>
      </c>
      <c r="B19" s="16">
        <f>SUM(B18-B17)</f>
        <v>-160.42999999999984</v>
      </c>
      <c r="C19" s="16">
        <f t="shared" ref="C19:I19" si="3">SUM(C18-C17)</f>
        <v>275</v>
      </c>
      <c r="D19" s="16">
        <f t="shared" si="3"/>
        <v>-392.48</v>
      </c>
      <c r="E19" s="16">
        <f t="shared" si="3"/>
        <v>0</v>
      </c>
      <c r="F19" s="16">
        <f t="shared" si="3"/>
        <v>0</v>
      </c>
      <c r="G19" s="16">
        <f t="shared" si="3"/>
        <v>-543</v>
      </c>
      <c r="H19" s="21">
        <f t="shared" si="3"/>
        <v>119.65</v>
      </c>
      <c r="I19" s="16">
        <f t="shared" si="3"/>
        <v>0</v>
      </c>
      <c r="J19" s="16"/>
      <c r="K19" s="16"/>
      <c r="L19" s="16">
        <f>SUM(L18-L17)</f>
        <v>-365.2</v>
      </c>
      <c r="M19" s="16"/>
    </row>
    <row r="20" spans="1:17" ht="5.25" customHeight="1">
      <c r="A20" s="120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0"/>
    </row>
    <row r="21" spans="1:17" ht="5.25" customHeight="1">
      <c r="A21" s="120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0"/>
    </row>
    <row r="22" spans="1:17" s="18" customFormat="1">
      <c r="A22" s="309" t="s">
        <v>499</v>
      </c>
      <c r="B22" s="16">
        <f>SUM(B2+B7+B12+B17)</f>
        <v>10401.120000000001</v>
      </c>
      <c r="C22" s="16">
        <f t="shared" ref="C22:H22" si="4">SUM(C2+C7+C12+C17)</f>
        <v>3000.58</v>
      </c>
      <c r="D22" s="16">
        <f t="shared" si="4"/>
        <v>3188.17</v>
      </c>
      <c r="E22" s="16">
        <f t="shared" si="4"/>
        <v>99064.81</v>
      </c>
      <c r="F22" s="16">
        <f t="shared" si="4"/>
        <v>644.35</v>
      </c>
      <c r="G22" s="16">
        <f t="shared" si="4"/>
        <v>11494.970000000001</v>
      </c>
      <c r="H22" s="16">
        <f t="shared" si="4"/>
        <v>1219.2399999999998</v>
      </c>
      <c r="I22" s="21">
        <v>0</v>
      </c>
      <c r="J22" s="16">
        <f>SUM(J2+J7+J12+J17)</f>
        <v>21753.71</v>
      </c>
      <c r="K22" s="16"/>
      <c r="L22" s="16">
        <f>SUM(L2+L7+L12+L17)</f>
        <v>4208.91</v>
      </c>
      <c r="M22" s="16">
        <f>SUM(H22+G22+F22+D22+C22+B22)</f>
        <v>29948.430000000008</v>
      </c>
      <c r="N22" s="16">
        <f>SUM(N2+N7+N12+N17)</f>
        <v>154975.85999999999</v>
      </c>
    </row>
    <row r="23" spans="1:17" s="18" customFormat="1">
      <c r="A23" s="309" t="s">
        <v>503</v>
      </c>
      <c r="B23" s="158">
        <f t="shared" ref="B23:G23" si="5">SUM(B3+B8+B13+B18)</f>
        <v>9700</v>
      </c>
      <c r="C23" s="158">
        <f t="shared" si="5"/>
        <v>3025</v>
      </c>
      <c r="D23" s="158">
        <f t="shared" si="5"/>
        <v>3225</v>
      </c>
      <c r="E23" s="158">
        <f t="shared" si="5"/>
        <v>91805</v>
      </c>
      <c r="F23" s="158">
        <f t="shared" si="5"/>
        <v>650</v>
      </c>
      <c r="G23" s="158">
        <f t="shared" si="5"/>
        <v>6300</v>
      </c>
      <c r="H23" s="158">
        <f>SUM(H3+H8+H13+H18)</f>
        <v>662</v>
      </c>
      <c r="I23" s="16">
        <v>0</v>
      </c>
      <c r="J23" s="16"/>
      <c r="K23" s="16"/>
      <c r="L23" s="16">
        <v>0</v>
      </c>
      <c r="M23" s="16">
        <f>SUM(B23+C23+D23+F23+G23+H23)</f>
        <v>23562</v>
      </c>
      <c r="N23" s="16">
        <f>SUM(B23:H23)+J22</f>
        <v>137120.71</v>
      </c>
    </row>
    <row r="24" spans="1:17" s="18" customFormat="1">
      <c r="A24" s="309" t="s">
        <v>500</v>
      </c>
      <c r="B24" s="16">
        <f>SUM(B23-B22)</f>
        <v>-701.1200000000008</v>
      </c>
      <c r="C24" s="16">
        <f t="shared" ref="C24:H24" si="6">SUM(C23-C22)</f>
        <v>24.420000000000073</v>
      </c>
      <c r="D24" s="16">
        <f t="shared" si="6"/>
        <v>36.829999999999927</v>
      </c>
      <c r="E24" s="16">
        <f>SUM(E23-E22)</f>
        <v>-7259.8099999999977</v>
      </c>
      <c r="F24" s="16">
        <f t="shared" si="6"/>
        <v>5.6499999999999773</v>
      </c>
      <c r="G24" s="16">
        <f t="shared" si="6"/>
        <v>-5194.9700000000012</v>
      </c>
      <c r="H24" s="21">
        <f t="shared" si="6"/>
        <v>-557.23999999999978</v>
      </c>
      <c r="I24" s="16"/>
      <c r="J24" s="16"/>
      <c r="K24" s="16"/>
      <c r="L24" s="16">
        <f>SUM(L23-L22)</f>
        <v>-4208.91</v>
      </c>
      <c r="M24" s="16"/>
      <c r="N24" s="21">
        <f t="shared" ref="N24" si="7">SUM(N23-N22)</f>
        <v>-17855.149999999994</v>
      </c>
    </row>
    <row r="25" spans="1:17" s="18" customFormat="1">
      <c r="B25" s="245"/>
      <c r="C25" s="245"/>
      <c r="D25" s="245"/>
      <c r="E25" s="245"/>
      <c r="F25" s="245"/>
      <c r="G25" s="245"/>
      <c r="H25" s="245"/>
      <c r="I25" s="16"/>
      <c r="J25" s="16"/>
      <c r="K25" s="16"/>
      <c r="L25" s="16"/>
      <c r="M25" s="262"/>
      <c r="N25" s="308"/>
    </row>
    <row r="26" spans="1:17" s="18" customFormat="1">
      <c r="A26" s="244"/>
      <c r="B26" s="16"/>
      <c r="C26" s="262"/>
      <c r="D26" s="16"/>
      <c r="E26" s="16"/>
      <c r="F26" s="16"/>
      <c r="G26" s="16"/>
      <c r="H26" s="16"/>
      <c r="I26" s="16"/>
      <c r="J26" s="16"/>
      <c r="K26" s="16"/>
      <c r="L26" s="16"/>
      <c r="M26" s="262"/>
      <c r="N26" s="245"/>
    </row>
    <row r="27" spans="1:17" s="18" customFormat="1">
      <c r="B27" s="16"/>
      <c r="C27" s="16"/>
      <c r="D27" s="16"/>
      <c r="E27" s="16"/>
      <c r="F27" s="16"/>
      <c r="H27" s="16"/>
      <c r="J27" s="16"/>
      <c r="K27" s="16"/>
      <c r="L27" s="16"/>
      <c r="M27" s="16"/>
      <c r="N27" s="244"/>
    </row>
    <row r="28" spans="1:17" s="18" customFormat="1">
      <c r="A28" s="16"/>
      <c r="C28" s="16"/>
      <c r="D28" s="16"/>
      <c r="E28" s="242"/>
      <c r="G28" s="16"/>
      <c r="H28" s="242"/>
      <c r="I28" s="16"/>
      <c r="J28" s="16"/>
      <c r="K28" s="16"/>
      <c r="L28" s="16"/>
      <c r="M28" s="16"/>
    </row>
    <row r="29" spans="1:17" s="18" customFormat="1">
      <c r="B29" s="16"/>
      <c r="C29" s="16"/>
      <c r="D29" s="301"/>
      <c r="E29" s="242"/>
      <c r="F29" s="145"/>
      <c r="G29" s="26"/>
      <c r="H29" s="145"/>
      <c r="I29" s="26"/>
      <c r="J29" s="243"/>
      <c r="K29" s="243"/>
      <c r="L29" s="243"/>
      <c r="M29" s="16"/>
    </row>
    <row r="30" spans="1:17" s="18" customFormat="1">
      <c r="B30" s="16"/>
      <c r="C30" s="16"/>
      <c r="D30" s="16"/>
      <c r="E30" s="242"/>
      <c r="F30" s="242"/>
      <c r="G30" s="16"/>
      <c r="H30" s="242"/>
      <c r="I30" s="16"/>
      <c r="J30" s="16"/>
      <c r="K30" s="16"/>
      <c r="L30" s="16"/>
      <c r="M30" s="16"/>
      <c r="Q30" s="300" t="s">
        <v>488</v>
      </c>
    </row>
    <row r="31" spans="1:17">
      <c r="E31" s="145"/>
    </row>
    <row r="32" spans="1:17">
      <c r="B32" s="16"/>
    </row>
    <row r="33" spans="1:14">
      <c r="A33" s="16"/>
      <c r="N33" s="26"/>
    </row>
    <row r="34" spans="1:14">
      <c r="A34" s="301"/>
      <c r="B34" s="242"/>
    </row>
    <row r="35" spans="1:14">
      <c r="A35" s="16"/>
      <c r="B35" s="242"/>
    </row>
    <row r="36" spans="1:14">
      <c r="A36" s="26"/>
      <c r="B36" s="145"/>
    </row>
    <row r="39" spans="1:14">
      <c r="B39" s="16"/>
    </row>
    <row r="40" spans="1:14">
      <c r="A40" s="16"/>
    </row>
    <row r="41" spans="1:14">
      <c r="A41" s="26"/>
      <c r="B41" s="145"/>
    </row>
    <row r="42" spans="1:14">
      <c r="A42" s="16"/>
      <c r="B42" s="242"/>
    </row>
    <row r="45" spans="1:14">
      <c r="B45" s="16"/>
    </row>
    <row r="46" spans="1:14">
      <c r="B46" s="16"/>
    </row>
    <row r="47" spans="1:14">
      <c r="A47" s="16"/>
      <c r="B47" s="242"/>
    </row>
    <row r="48" spans="1:14">
      <c r="A48" s="26"/>
      <c r="B48" s="145"/>
    </row>
    <row r="49" spans="1:8">
      <c r="A49" s="16"/>
      <c r="B49" s="242"/>
    </row>
    <row r="55" spans="1:8">
      <c r="A55" s="307"/>
      <c r="B55" s="305"/>
      <c r="C55" s="31"/>
      <c r="D55" s="10"/>
      <c r="E55" s="159"/>
      <c r="F55" s="1"/>
      <c r="G55" s="3"/>
      <c r="H55" s="3"/>
    </row>
    <row r="56" spans="1:8">
      <c r="A56" s="306"/>
    </row>
    <row r="57" spans="1:8">
      <c r="A57" s="306"/>
    </row>
    <row r="58" spans="1:8">
      <c r="A58" s="306"/>
    </row>
  </sheetData>
  <hyperlinks>
    <hyperlink ref="Q30" r:id="rId1"/>
  </hyperlinks>
  <pageMargins left="0.25" right="0.25" top="0.75" bottom="0.75" header="0.3" footer="0.3"/>
  <pageSetup paperSize="9" orientation="landscape" horizontalDpi="4294967293" r:id="rId2"/>
  <headerFooter>
    <oddHeader xml:space="preserve">&amp;C&amp;"-,Bold"&amp;14Llanarmon yn Ial Community Council Actual vs Budget 2025/2026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58"/>
  <sheetViews>
    <sheetView view="pageBreakPreview" zoomScale="81" zoomScaleNormal="100" zoomScaleSheetLayoutView="81" workbookViewId="0">
      <selection activeCell="O31" sqref="O31"/>
    </sheetView>
  </sheetViews>
  <sheetFormatPr defaultRowHeight="15"/>
  <cols>
    <col min="1" max="1" width="8.42578125" style="28" customWidth="1"/>
    <col min="2" max="2" width="12.5703125" style="111" bestFit="1" customWidth="1"/>
    <col min="3" max="3" width="10.28515625" style="128" customWidth="1"/>
    <col min="4" max="4" width="9.85546875" style="128" customWidth="1"/>
    <col min="5" max="5" width="11.85546875" style="128" customWidth="1"/>
    <col min="6" max="6" width="11.140625" style="3" customWidth="1"/>
    <col min="7" max="7" width="9.85546875" style="19" customWidth="1"/>
    <col min="8" max="8" width="9.7109375" style="31" customWidth="1"/>
    <col min="9" max="9" width="1.28515625" style="1" customWidth="1"/>
    <col min="10" max="10" width="1" style="1" customWidth="1"/>
    <col min="11" max="11" width="10.85546875" style="24" bestFit="1" customWidth="1"/>
    <col min="12" max="12" width="12.85546875" style="3" customWidth="1"/>
    <col min="13" max="13" width="10.140625" style="19" customWidth="1"/>
    <col min="14" max="14" width="9.140625" style="3" customWidth="1"/>
    <col min="15" max="15" width="11.5703125" style="26" customWidth="1"/>
    <col min="16" max="16" width="2" style="1" customWidth="1"/>
    <col min="17" max="17" width="9.5703125" style="3" customWidth="1"/>
    <col min="18" max="18" width="13.140625" style="3" customWidth="1"/>
    <col min="19" max="19" width="11.140625" style="3" bestFit="1" customWidth="1"/>
    <col min="20" max="20" width="9.140625" style="3"/>
    <col min="21" max="21" width="11.42578125" style="3" customWidth="1"/>
    <col min="22" max="22" width="9.140625" style="1"/>
    <col min="23" max="23" width="7.42578125" style="3" customWidth="1"/>
    <col min="24" max="28" width="9.140625" style="3"/>
    <col min="29" max="29" width="9.140625" style="207"/>
    <col min="30" max="35" width="9.140625" style="206"/>
    <col min="36" max="254" width="9.140625" style="3"/>
    <col min="255" max="255" width="9.28515625" style="3" bestFit="1" customWidth="1"/>
    <col min="256" max="256" width="11.140625" style="3" bestFit="1" customWidth="1"/>
    <col min="257" max="258" width="11.28515625" style="3" bestFit="1" customWidth="1"/>
    <col min="259" max="259" width="11.85546875" style="3" customWidth="1"/>
    <col min="260" max="260" width="2.42578125" style="3" customWidth="1"/>
    <col min="261" max="261" width="12.85546875" style="3" customWidth="1"/>
    <col min="262" max="262" width="8.140625" style="3" customWidth="1"/>
    <col min="263" max="263" width="9.28515625" style="3" customWidth="1"/>
    <col min="264" max="264" width="1.140625" style="3" customWidth="1"/>
    <col min="265" max="265" width="1" style="3" customWidth="1"/>
    <col min="266" max="266" width="9.140625" style="3"/>
    <col min="267" max="267" width="9.42578125" style="3" bestFit="1" customWidth="1"/>
    <col min="268" max="268" width="11.140625" style="3" customWidth="1"/>
    <col min="269" max="269" width="10.7109375" style="3" customWidth="1"/>
    <col min="270" max="270" width="12.5703125" style="3" customWidth="1"/>
    <col min="271" max="271" width="3.28515625" style="3" customWidth="1"/>
    <col min="272" max="510" width="9.140625" style="3"/>
    <col min="511" max="511" width="9.28515625" style="3" bestFit="1" customWidth="1"/>
    <col min="512" max="512" width="11.140625" style="3" bestFit="1" customWidth="1"/>
    <col min="513" max="514" width="11.28515625" style="3" bestFit="1" customWidth="1"/>
    <col min="515" max="515" width="11.85546875" style="3" customWidth="1"/>
    <col min="516" max="516" width="2.42578125" style="3" customWidth="1"/>
    <col min="517" max="517" width="12.85546875" style="3" customWidth="1"/>
    <col min="518" max="518" width="8.140625" style="3" customWidth="1"/>
    <col min="519" max="519" width="9.28515625" style="3" customWidth="1"/>
    <col min="520" max="520" width="1.140625" style="3" customWidth="1"/>
    <col min="521" max="521" width="1" style="3" customWidth="1"/>
    <col min="522" max="522" width="9.140625" style="3"/>
    <col min="523" max="523" width="9.42578125" style="3" bestFit="1" customWidth="1"/>
    <col min="524" max="524" width="11.140625" style="3" customWidth="1"/>
    <col min="525" max="525" width="10.7109375" style="3" customWidth="1"/>
    <col min="526" max="526" width="12.5703125" style="3" customWidth="1"/>
    <col min="527" max="527" width="3.28515625" style="3" customWidth="1"/>
    <col min="528" max="766" width="9.140625" style="3"/>
    <col min="767" max="767" width="9.28515625" style="3" bestFit="1" customWidth="1"/>
    <col min="768" max="768" width="11.140625" style="3" bestFit="1" customWidth="1"/>
    <col min="769" max="770" width="11.28515625" style="3" bestFit="1" customWidth="1"/>
    <col min="771" max="771" width="11.85546875" style="3" customWidth="1"/>
    <col min="772" max="772" width="2.42578125" style="3" customWidth="1"/>
    <col min="773" max="773" width="12.85546875" style="3" customWidth="1"/>
    <col min="774" max="774" width="8.140625" style="3" customWidth="1"/>
    <col min="775" max="775" width="9.28515625" style="3" customWidth="1"/>
    <col min="776" max="776" width="1.140625" style="3" customWidth="1"/>
    <col min="777" max="777" width="1" style="3" customWidth="1"/>
    <col min="778" max="778" width="9.140625" style="3"/>
    <col min="779" max="779" width="9.42578125" style="3" bestFit="1" customWidth="1"/>
    <col min="780" max="780" width="11.140625" style="3" customWidth="1"/>
    <col min="781" max="781" width="10.7109375" style="3" customWidth="1"/>
    <col min="782" max="782" width="12.5703125" style="3" customWidth="1"/>
    <col min="783" max="783" width="3.28515625" style="3" customWidth="1"/>
    <col min="784" max="1022" width="9.140625" style="3"/>
    <col min="1023" max="1023" width="9.28515625" style="3" bestFit="1" customWidth="1"/>
    <col min="1024" max="1024" width="11.140625" style="3" bestFit="1" customWidth="1"/>
    <col min="1025" max="1026" width="11.28515625" style="3" bestFit="1" customWidth="1"/>
    <col min="1027" max="1027" width="11.85546875" style="3" customWidth="1"/>
    <col min="1028" max="1028" width="2.42578125" style="3" customWidth="1"/>
    <col min="1029" max="1029" width="12.85546875" style="3" customWidth="1"/>
    <col min="1030" max="1030" width="8.140625" style="3" customWidth="1"/>
    <col min="1031" max="1031" width="9.28515625" style="3" customWidth="1"/>
    <col min="1032" max="1032" width="1.140625" style="3" customWidth="1"/>
    <col min="1033" max="1033" width="1" style="3" customWidth="1"/>
    <col min="1034" max="1034" width="9.140625" style="3"/>
    <col min="1035" max="1035" width="9.42578125" style="3" bestFit="1" customWidth="1"/>
    <col min="1036" max="1036" width="11.140625" style="3" customWidth="1"/>
    <col min="1037" max="1037" width="10.7109375" style="3" customWidth="1"/>
    <col min="1038" max="1038" width="12.5703125" style="3" customWidth="1"/>
    <col min="1039" max="1039" width="3.28515625" style="3" customWidth="1"/>
    <col min="1040" max="1278" width="9.140625" style="3"/>
    <col min="1279" max="1279" width="9.28515625" style="3" bestFit="1" customWidth="1"/>
    <col min="1280" max="1280" width="11.140625" style="3" bestFit="1" customWidth="1"/>
    <col min="1281" max="1282" width="11.28515625" style="3" bestFit="1" customWidth="1"/>
    <col min="1283" max="1283" width="11.85546875" style="3" customWidth="1"/>
    <col min="1284" max="1284" width="2.42578125" style="3" customWidth="1"/>
    <col min="1285" max="1285" width="12.85546875" style="3" customWidth="1"/>
    <col min="1286" max="1286" width="8.140625" style="3" customWidth="1"/>
    <col min="1287" max="1287" width="9.28515625" style="3" customWidth="1"/>
    <col min="1288" max="1288" width="1.140625" style="3" customWidth="1"/>
    <col min="1289" max="1289" width="1" style="3" customWidth="1"/>
    <col min="1290" max="1290" width="9.140625" style="3"/>
    <col min="1291" max="1291" width="9.42578125" style="3" bestFit="1" customWidth="1"/>
    <col min="1292" max="1292" width="11.140625" style="3" customWidth="1"/>
    <col min="1293" max="1293" width="10.7109375" style="3" customWidth="1"/>
    <col min="1294" max="1294" width="12.5703125" style="3" customWidth="1"/>
    <col min="1295" max="1295" width="3.28515625" style="3" customWidth="1"/>
    <col min="1296" max="1534" width="9.140625" style="3"/>
    <col min="1535" max="1535" width="9.28515625" style="3" bestFit="1" customWidth="1"/>
    <col min="1536" max="1536" width="11.140625" style="3" bestFit="1" customWidth="1"/>
    <col min="1537" max="1538" width="11.28515625" style="3" bestFit="1" customWidth="1"/>
    <col min="1539" max="1539" width="11.85546875" style="3" customWidth="1"/>
    <col min="1540" max="1540" width="2.42578125" style="3" customWidth="1"/>
    <col min="1541" max="1541" width="12.85546875" style="3" customWidth="1"/>
    <col min="1542" max="1542" width="8.140625" style="3" customWidth="1"/>
    <col min="1543" max="1543" width="9.28515625" style="3" customWidth="1"/>
    <col min="1544" max="1544" width="1.140625" style="3" customWidth="1"/>
    <col min="1545" max="1545" width="1" style="3" customWidth="1"/>
    <col min="1546" max="1546" width="9.140625" style="3"/>
    <col min="1547" max="1547" width="9.42578125" style="3" bestFit="1" customWidth="1"/>
    <col min="1548" max="1548" width="11.140625" style="3" customWidth="1"/>
    <col min="1549" max="1549" width="10.7109375" style="3" customWidth="1"/>
    <col min="1550" max="1550" width="12.5703125" style="3" customWidth="1"/>
    <col min="1551" max="1551" width="3.28515625" style="3" customWidth="1"/>
    <col min="1552" max="1790" width="9.140625" style="3"/>
    <col min="1791" max="1791" width="9.28515625" style="3" bestFit="1" customWidth="1"/>
    <col min="1792" max="1792" width="11.140625" style="3" bestFit="1" customWidth="1"/>
    <col min="1793" max="1794" width="11.28515625" style="3" bestFit="1" customWidth="1"/>
    <col min="1795" max="1795" width="11.85546875" style="3" customWidth="1"/>
    <col min="1796" max="1796" width="2.42578125" style="3" customWidth="1"/>
    <col min="1797" max="1797" width="12.85546875" style="3" customWidth="1"/>
    <col min="1798" max="1798" width="8.140625" style="3" customWidth="1"/>
    <col min="1799" max="1799" width="9.28515625" style="3" customWidth="1"/>
    <col min="1800" max="1800" width="1.140625" style="3" customWidth="1"/>
    <col min="1801" max="1801" width="1" style="3" customWidth="1"/>
    <col min="1802" max="1802" width="9.140625" style="3"/>
    <col min="1803" max="1803" width="9.42578125" style="3" bestFit="1" customWidth="1"/>
    <col min="1804" max="1804" width="11.140625" style="3" customWidth="1"/>
    <col min="1805" max="1805" width="10.7109375" style="3" customWidth="1"/>
    <col min="1806" max="1806" width="12.5703125" style="3" customWidth="1"/>
    <col min="1807" max="1807" width="3.28515625" style="3" customWidth="1"/>
    <col min="1808" max="2046" width="9.140625" style="3"/>
    <col min="2047" max="2047" width="9.28515625" style="3" bestFit="1" customWidth="1"/>
    <col min="2048" max="2048" width="11.140625" style="3" bestFit="1" customWidth="1"/>
    <col min="2049" max="2050" width="11.28515625" style="3" bestFit="1" customWidth="1"/>
    <col min="2051" max="2051" width="11.85546875" style="3" customWidth="1"/>
    <col min="2052" max="2052" width="2.42578125" style="3" customWidth="1"/>
    <col min="2053" max="2053" width="12.85546875" style="3" customWidth="1"/>
    <col min="2054" max="2054" width="8.140625" style="3" customWidth="1"/>
    <col min="2055" max="2055" width="9.28515625" style="3" customWidth="1"/>
    <col min="2056" max="2056" width="1.140625" style="3" customWidth="1"/>
    <col min="2057" max="2057" width="1" style="3" customWidth="1"/>
    <col min="2058" max="2058" width="9.140625" style="3"/>
    <col min="2059" max="2059" width="9.42578125" style="3" bestFit="1" customWidth="1"/>
    <col min="2060" max="2060" width="11.140625" style="3" customWidth="1"/>
    <col min="2061" max="2061" width="10.7109375" style="3" customWidth="1"/>
    <col min="2062" max="2062" width="12.5703125" style="3" customWidth="1"/>
    <col min="2063" max="2063" width="3.28515625" style="3" customWidth="1"/>
    <col min="2064" max="2302" width="9.140625" style="3"/>
    <col min="2303" max="2303" width="9.28515625" style="3" bestFit="1" customWidth="1"/>
    <col min="2304" max="2304" width="11.140625" style="3" bestFit="1" customWidth="1"/>
    <col min="2305" max="2306" width="11.28515625" style="3" bestFit="1" customWidth="1"/>
    <col min="2307" max="2307" width="11.85546875" style="3" customWidth="1"/>
    <col min="2308" max="2308" width="2.42578125" style="3" customWidth="1"/>
    <col min="2309" max="2309" width="12.85546875" style="3" customWidth="1"/>
    <col min="2310" max="2310" width="8.140625" style="3" customWidth="1"/>
    <col min="2311" max="2311" width="9.28515625" style="3" customWidth="1"/>
    <col min="2312" max="2312" width="1.140625" style="3" customWidth="1"/>
    <col min="2313" max="2313" width="1" style="3" customWidth="1"/>
    <col min="2314" max="2314" width="9.140625" style="3"/>
    <col min="2315" max="2315" width="9.42578125" style="3" bestFit="1" customWidth="1"/>
    <col min="2316" max="2316" width="11.140625" style="3" customWidth="1"/>
    <col min="2317" max="2317" width="10.7109375" style="3" customWidth="1"/>
    <col min="2318" max="2318" width="12.5703125" style="3" customWidth="1"/>
    <col min="2319" max="2319" width="3.28515625" style="3" customWidth="1"/>
    <col min="2320" max="2558" width="9.140625" style="3"/>
    <col min="2559" max="2559" width="9.28515625" style="3" bestFit="1" customWidth="1"/>
    <col min="2560" max="2560" width="11.140625" style="3" bestFit="1" customWidth="1"/>
    <col min="2561" max="2562" width="11.28515625" style="3" bestFit="1" customWidth="1"/>
    <col min="2563" max="2563" width="11.85546875" style="3" customWidth="1"/>
    <col min="2564" max="2564" width="2.42578125" style="3" customWidth="1"/>
    <col min="2565" max="2565" width="12.85546875" style="3" customWidth="1"/>
    <col min="2566" max="2566" width="8.140625" style="3" customWidth="1"/>
    <col min="2567" max="2567" width="9.28515625" style="3" customWidth="1"/>
    <col min="2568" max="2568" width="1.140625" style="3" customWidth="1"/>
    <col min="2569" max="2569" width="1" style="3" customWidth="1"/>
    <col min="2570" max="2570" width="9.140625" style="3"/>
    <col min="2571" max="2571" width="9.42578125" style="3" bestFit="1" customWidth="1"/>
    <col min="2572" max="2572" width="11.140625" style="3" customWidth="1"/>
    <col min="2573" max="2573" width="10.7109375" style="3" customWidth="1"/>
    <col min="2574" max="2574" width="12.5703125" style="3" customWidth="1"/>
    <col min="2575" max="2575" width="3.28515625" style="3" customWidth="1"/>
    <col min="2576" max="2814" width="9.140625" style="3"/>
    <col min="2815" max="2815" width="9.28515625" style="3" bestFit="1" customWidth="1"/>
    <col min="2816" max="2816" width="11.140625" style="3" bestFit="1" customWidth="1"/>
    <col min="2817" max="2818" width="11.28515625" style="3" bestFit="1" customWidth="1"/>
    <col min="2819" max="2819" width="11.85546875" style="3" customWidth="1"/>
    <col min="2820" max="2820" width="2.42578125" style="3" customWidth="1"/>
    <col min="2821" max="2821" width="12.85546875" style="3" customWidth="1"/>
    <col min="2822" max="2822" width="8.140625" style="3" customWidth="1"/>
    <col min="2823" max="2823" width="9.28515625" style="3" customWidth="1"/>
    <col min="2824" max="2824" width="1.140625" style="3" customWidth="1"/>
    <col min="2825" max="2825" width="1" style="3" customWidth="1"/>
    <col min="2826" max="2826" width="9.140625" style="3"/>
    <col min="2827" max="2827" width="9.42578125" style="3" bestFit="1" customWidth="1"/>
    <col min="2828" max="2828" width="11.140625" style="3" customWidth="1"/>
    <col min="2829" max="2829" width="10.7109375" style="3" customWidth="1"/>
    <col min="2830" max="2830" width="12.5703125" style="3" customWidth="1"/>
    <col min="2831" max="2831" width="3.28515625" style="3" customWidth="1"/>
    <col min="2832" max="3070" width="9.140625" style="3"/>
    <col min="3071" max="3071" width="9.28515625" style="3" bestFit="1" customWidth="1"/>
    <col min="3072" max="3072" width="11.140625" style="3" bestFit="1" customWidth="1"/>
    <col min="3073" max="3074" width="11.28515625" style="3" bestFit="1" customWidth="1"/>
    <col min="3075" max="3075" width="11.85546875" style="3" customWidth="1"/>
    <col min="3076" max="3076" width="2.42578125" style="3" customWidth="1"/>
    <col min="3077" max="3077" width="12.85546875" style="3" customWidth="1"/>
    <col min="3078" max="3078" width="8.140625" style="3" customWidth="1"/>
    <col min="3079" max="3079" width="9.28515625" style="3" customWidth="1"/>
    <col min="3080" max="3080" width="1.140625" style="3" customWidth="1"/>
    <col min="3081" max="3081" width="1" style="3" customWidth="1"/>
    <col min="3082" max="3082" width="9.140625" style="3"/>
    <col min="3083" max="3083" width="9.42578125" style="3" bestFit="1" customWidth="1"/>
    <col min="3084" max="3084" width="11.140625" style="3" customWidth="1"/>
    <col min="3085" max="3085" width="10.7109375" style="3" customWidth="1"/>
    <col min="3086" max="3086" width="12.5703125" style="3" customWidth="1"/>
    <col min="3087" max="3087" width="3.28515625" style="3" customWidth="1"/>
    <col min="3088" max="3326" width="9.140625" style="3"/>
    <col min="3327" max="3327" width="9.28515625" style="3" bestFit="1" customWidth="1"/>
    <col min="3328" max="3328" width="11.140625" style="3" bestFit="1" customWidth="1"/>
    <col min="3329" max="3330" width="11.28515625" style="3" bestFit="1" customWidth="1"/>
    <col min="3331" max="3331" width="11.85546875" style="3" customWidth="1"/>
    <col min="3332" max="3332" width="2.42578125" style="3" customWidth="1"/>
    <col min="3333" max="3333" width="12.85546875" style="3" customWidth="1"/>
    <col min="3334" max="3334" width="8.140625" style="3" customWidth="1"/>
    <col min="3335" max="3335" width="9.28515625" style="3" customWidth="1"/>
    <col min="3336" max="3336" width="1.140625" style="3" customWidth="1"/>
    <col min="3337" max="3337" width="1" style="3" customWidth="1"/>
    <col min="3338" max="3338" width="9.140625" style="3"/>
    <col min="3339" max="3339" width="9.42578125" style="3" bestFit="1" customWidth="1"/>
    <col min="3340" max="3340" width="11.140625" style="3" customWidth="1"/>
    <col min="3341" max="3341" width="10.7109375" style="3" customWidth="1"/>
    <col min="3342" max="3342" width="12.5703125" style="3" customWidth="1"/>
    <col min="3343" max="3343" width="3.28515625" style="3" customWidth="1"/>
    <col min="3344" max="3582" width="9.140625" style="3"/>
    <col min="3583" max="3583" width="9.28515625" style="3" bestFit="1" customWidth="1"/>
    <col min="3584" max="3584" width="11.140625" style="3" bestFit="1" customWidth="1"/>
    <col min="3585" max="3586" width="11.28515625" style="3" bestFit="1" customWidth="1"/>
    <col min="3587" max="3587" width="11.85546875" style="3" customWidth="1"/>
    <col min="3588" max="3588" width="2.42578125" style="3" customWidth="1"/>
    <col min="3589" max="3589" width="12.85546875" style="3" customWidth="1"/>
    <col min="3590" max="3590" width="8.140625" style="3" customWidth="1"/>
    <col min="3591" max="3591" width="9.28515625" style="3" customWidth="1"/>
    <col min="3592" max="3592" width="1.140625" style="3" customWidth="1"/>
    <col min="3593" max="3593" width="1" style="3" customWidth="1"/>
    <col min="3594" max="3594" width="9.140625" style="3"/>
    <col min="3595" max="3595" width="9.42578125" style="3" bestFit="1" customWidth="1"/>
    <col min="3596" max="3596" width="11.140625" style="3" customWidth="1"/>
    <col min="3597" max="3597" width="10.7109375" style="3" customWidth="1"/>
    <col min="3598" max="3598" width="12.5703125" style="3" customWidth="1"/>
    <col min="3599" max="3599" width="3.28515625" style="3" customWidth="1"/>
    <col min="3600" max="3838" width="9.140625" style="3"/>
    <col min="3839" max="3839" width="9.28515625" style="3" bestFit="1" customWidth="1"/>
    <col min="3840" max="3840" width="11.140625" style="3" bestFit="1" customWidth="1"/>
    <col min="3841" max="3842" width="11.28515625" style="3" bestFit="1" customWidth="1"/>
    <col min="3843" max="3843" width="11.85546875" style="3" customWidth="1"/>
    <col min="3844" max="3844" width="2.42578125" style="3" customWidth="1"/>
    <col min="3845" max="3845" width="12.85546875" style="3" customWidth="1"/>
    <col min="3846" max="3846" width="8.140625" style="3" customWidth="1"/>
    <col min="3847" max="3847" width="9.28515625" style="3" customWidth="1"/>
    <col min="3848" max="3848" width="1.140625" style="3" customWidth="1"/>
    <col min="3849" max="3849" width="1" style="3" customWidth="1"/>
    <col min="3850" max="3850" width="9.140625" style="3"/>
    <col min="3851" max="3851" width="9.42578125" style="3" bestFit="1" customWidth="1"/>
    <col min="3852" max="3852" width="11.140625" style="3" customWidth="1"/>
    <col min="3853" max="3853" width="10.7109375" style="3" customWidth="1"/>
    <col min="3854" max="3854" width="12.5703125" style="3" customWidth="1"/>
    <col min="3855" max="3855" width="3.28515625" style="3" customWidth="1"/>
    <col min="3856" max="4094" width="9.140625" style="3"/>
    <col min="4095" max="4095" width="9.28515625" style="3" bestFit="1" customWidth="1"/>
    <col min="4096" max="4096" width="11.140625" style="3" bestFit="1" customWidth="1"/>
    <col min="4097" max="4098" width="11.28515625" style="3" bestFit="1" customWidth="1"/>
    <col min="4099" max="4099" width="11.85546875" style="3" customWidth="1"/>
    <col min="4100" max="4100" width="2.42578125" style="3" customWidth="1"/>
    <col min="4101" max="4101" width="12.85546875" style="3" customWidth="1"/>
    <col min="4102" max="4102" width="8.140625" style="3" customWidth="1"/>
    <col min="4103" max="4103" width="9.28515625" style="3" customWidth="1"/>
    <col min="4104" max="4104" width="1.140625" style="3" customWidth="1"/>
    <col min="4105" max="4105" width="1" style="3" customWidth="1"/>
    <col min="4106" max="4106" width="9.140625" style="3"/>
    <col min="4107" max="4107" width="9.42578125" style="3" bestFit="1" customWidth="1"/>
    <col min="4108" max="4108" width="11.140625" style="3" customWidth="1"/>
    <col min="4109" max="4109" width="10.7109375" style="3" customWidth="1"/>
    <col min="4110" max="4110" width="12.5703125" style="3" customWidth="1"/>
    <col min="4111" max="4111" width="3.28515625" style="3" customWidth="1"/>
    <col min="4112" max="4350" width="9.140625" style="3"/>
    <col min="4351" max="4351" width="9.28515625" style="3" bestFit="1" customWidth="1"/>
    <col min="4352" max="4352" width="11.140625" style="3" bestFit="1" customWidth="1"/>
    <col min="4353" max="4354" width="11.28515625" style="3" bestFit="1" customWidth="1"/>
    <col min="4355" max="4355" width="11.85546875" style="3" customWidth="1"/>
    <col min="4356" max="4356" width="2.42578125" style="3" customWidth="1"/>
    <col min="4357" max="4357" width="12.85546875" style="3" customWidth="1"/>
    <col min="4358" max="4358" width="8.140625" style="3" customWidth="1"/>
    <col min="4359" max="4359" width="9.28515625" style="3" customWidth="1"/>
    <col min="4360" max="4360" width="1.140625" style="3" customWidth="1"/>
    <col min="4361" max="4361" width="1" style="3" customWidth="1"/>
    <col min="4362" max="4362" width="9.140625" style="3"/>
    <col min="4363" max="4363" width="9.42578125" style="3" bestFit="1" customWidth="1"/>
    <col min="4364" max="4364" width="11.140625" style="3" customWidth="1"/>
    <col min="4365" max="4365" width="10.7109375" style="3" customWidth="1"/>
    <col min="4366" max="4366" width="12.5703125" style="3" customWidth="1"/>
    <col min="4367" max="4367" width="3.28515625" style="3" customWidth="1"/>
    <col min="4368" max="4606" width="9.140625" style="3"/>
    <col min="4607" max="4607" width="9.28515625" style="3" bestFit="1" customWidth="1"/>
    <col min="4608" max="4608" width="11.140625" style="3" bestFit="1" customWidth="1"/>
    <col min="4609" max="4610" width="11.28515625" style="3" bestFit="1" customWidth="1"/>
    <col min="4611" max="4611" width="11.85546875" style="3" customWidth="1"/>
    <col min="4612" max="4612" width="2.42578125" style="3" customWidth="1"/>
    <col min="4613" max="4613" width="12.85546875" style="3" customWidth="1"/>
    <col min="4614" max="4614" width="8.140625" style="3" customWidth="1"/>
    <col min="4615" max="4615" width="9.28515625" style="3" customWidth="1"/>
    <col min="4616" max="4616" width="1.140625" style="3" customWidth="1"/>
    <col min="4617" max="4617" width="1" style="3" customWidth="1"/>
    <col min="4618" max="4618" width="9.140625" style="3"/>
    <col min="4619" max="4619" width="9.42578125" style="3" bestFit="1" customWidth="1"/>
    <col min="4620" max="4620" width="11.140625" style="3" customWidth="1"/>
    <col min="4621" max="4621" width="10.7109375" style="3" customWidth="1"/>
    <col min="4622" max="4622" width="12.5703125" style="3" customWidth="1"/>
    <col min="4623" max="4623" width="3.28515625" style="3" customWidth="1"/>
    <col min="4624" max="4862" width="9.140625" style="3"/>
    <col min="4863" max="4863" width="9.28515625" style="3" bestFit="1" customWidth="1"/>
    <col min="4864" max="4864" width="11.140625" style="3" bestFit="1" customWidth="1"/>
    <col min="4865" max="4866" width="11.28515625" style="3" bestFit="1" customWidth="1"/>
    <col min="4867" max="4867" width="11.85546875" style="3" customWidth="1"/>
    <col min="4868" max="4868" width="2.42578125" style="3" customWidth="1"/>
    <col min="4869" max="4869" width="12.85546875" style="3" customWidth="1"/>
    <col min="4870" max="4870" width="8.140625" style="3" customWidth="1"/>
    <col min="4871" max="4871" width="9.28515625" style="3" customWidth="1"/>
    <col min="4872" max="4872" width="1.140625" style="3" customWidth="1"/>
    <col min="4873" max="4873" width="1" style="3" customWidth="1"/>
    <col min="4874" max="4874" width="9.140625" style="3"/>
    <col min="4875" max="4875" width="9.42578125" style="3" bestFit="1" customWidth="1"/>
    <col min="4876" max="4876" width="11.140625" style="3" customWidth="1"/>
    <col min="4877" max="4877" width="10.7109375" style="3" customWidth="1"/>
    <col min="4878" max="4878" width="12.5703125" style="3" customWidth="1"/>
    <col min="4879" max="4879" width="3.28515625" style="3" customWidth="1"/>
    <col min="4880" max="5118" width="9.140625" style="3"/>
    <col min="5119" max="5119" width="9.28515625" style="3" bestFit="1" customWidth="1"/>
    <col min="5120" max="5120" width="11.140625" style="3" bestFit="1" customWidth="1"/>
    <col min="5121" max="5122" width="11.28515625" style="3" bestFit="1" customWidth="1"/>
    <col min="5123" max="5123" width="11.85546875" style="3" customWidth="1"/>
    <col min="5124" max="5124" width="2.42578125" style="3" customWidth="1"/>
    <col min="5125" max="5125" width="12.85546875" style="3" customWidth="1"/>
    <col min="5126" max="5126" width="8.140625" style="3" customWidth="1"/>
    <col min="5127" max="5127" width="9.28515625" style="3" customWidth="1"/>
    <col min="5128" max="5128" width="1.140625" style="3" customWidth="1"/>
    <col min="5129" max="5129" width="1" style="3" customWidth="1"/>
    <col min="5130" max="5130" width="9.140625" style="3"/>
    <col min="5131" max="5131" width="9.42578125" style="3" bestFit="1" customWidth="1"/>
    <col min="5132" max="5132" width="11.140625" style="3" customWidth="1"/>
    <col min="5133" max="5133" width="10.7109375" style="3" customWidth="1"/>
    <col min="5134" max="5134" width="12.5703125" style="3" customWidth="1"/>
    <col min="5135" max="5135" width="3.28515625" style="3" customWidth="1"/>
    <col min="5136" max="5374" width="9.140625" style="3"/>
    <col min="5375" max="5375" width="9.28515625" style="3" bestFit="1" customWidth="1"/>
    <col min="5376" max="5376" width="11.140625" style="3" bestFit="1" customWidth="1"/>
    <col min="5377" max="5378" width="11.28515625" style="3" bestFit="1" customWidth="1"/>
    <col min="5379" max="5379" width="11.85546875" style="3" customWidth="1"/>
    <col min="5380" max="5380" width="2.42578125" style="3" customWidth="1"/>
    <col min="5381" max="5381" width="12.85546875" style="3" customWidth="1"/>
    <col min="5382" max="5382" width="8.140625" style="3" customWidth="1"/>
    <col min="5383" max="5383" width="9.28515625" style="3" customWidth="1"/>
    <col min="5384" max="5384" width="1.140625" style="3" customWidth="1"/>
    <col min="5385" max="5385" width="1" style="3" customWidth="1"/>
    <col min="5386" max="5386" width="9.140625" style="3"/>
    <col min="5387" max="5387" width="9.42578125" style="3" bestFit="1" customWidth="1"/>
    <col min="5388" max="5388" width="11.140625" style="3" customWidth="1"/>
    <col min="5389" max="5389" width="10.7109375" style="3" customWidth="1"/>
    <col min="5390" max="5390" width="12.5703125" style="3" customWidth="1"/>
    <col min="5391" max="5391" width="3.28515625" style="3" customWidth="1"/>
    <col min="5392" max="5630" width="9.140625" style="3"/>
    <col min="5631" max="5631" width="9.28515625" style="3" bestFit="1" customWidth="1"/>
    <col min="5632" max="5632" width="11.140625" style="3" bestFit="1" customWidth="1"/>
    <col min="5633" max="5634" width="11.28515625" style="3" bestFit="1" customWidth="1"/>
    <col min="5635" max="5635" width="11.85546875" style="3" customWidth="1"/>
    <col min="5636" max="5636" width="2.42578125" style="3" customWidth="1"/>
    <col min="5637" max="5637" width="12.85546875" style="3" customWidth="1"/>
    <col min="5638" max="5638" width="8.140625" style="3" customWidth="1"/>
    <col min="5639" max="5639" width="9.28515625" style="3" customWidth="1"/>
    <col min="5640" max="5640" width="1.140625" style="3" customWidth="1"/>
    <col min="5641" max="5641" width="1" style="3" customWidth="1"/>
    <col min="5642" max="5642" width="9.140625" style="3"/>
    <col min="5643" max="5643" width="9.42578125" style="3" bestFit="1" customWidth="1"/>
    <col min="5644" max="5644" width="11.140625" style="3" customWidth="1"/>
    <col min="5645" max="5645" width="10.7109375" style="3" customWidth="1"/>
    <col min="5646" max="5646" width="12.5703125" style="3" customWidth="1"/>
    <col min="5647" max="5647" width="3.28515625" style="3" customWidth="1"/>
    <col min="5648" max="5886" width="9.140625" style="3"/>
    <col min="5887" max="5887" width="9.28515625" style="3" bestFit="1" customWidth="1"/>
    <col min="5888" max="5888" width="11.140625" style="3" bestFit="1" customWidth="1"/>
    <col min="5889" max="5890" width="11.28515625" style="3" bestFit="1" customWidth="1"/>
    <col min="5891" max="5891" width="11.85546875" style="3" customWidth="1"/>
    <col min="5892" max="5892" width="2.42578125" style="3" customWidth="1"/>
    <col min="5893" max="5893" width="12.85546875" style="3" customWidth="1"/>
    <col min="5894" max="5894" width="8.140625" style="3" customWidth="1"/>
    <col min="5895" max="5895" width="9.28515625" style="3" customWidth="1"/>
    <col min="5896" max="5896" width="1.140625" style="3" customWidth="1"/>
    <col min="5897" max="5897" width="1" style="3" customWidth="1"/>
    <col min="5898" max="5898" width="9.140625" style="3"/>
    <col min="5899" max="5899" width="9.42578125" style="3" bestFit="1" customWidth="1"/>
    <col min="5900" max="5900" width="11.140625" style="3" customWidth="1"/>
    <col min="5901" max="5901" width="10.7109375" style="3" customWidth="1"/>
    <col min="5902" max="5902" width="12.5703125" style="3" customWidth="1"/>
    <col min="5903" max="5903" width="3.28515625" style="3" customWidth="1"/>
    <col min="5904" max="6142" width="9.140625" style="3"/>
    <col min="6143" max="6143" width="9.28515625" style="3" bestFit="1" customWidth="1"/>
    <col min="6144" max="6144" width="11.140625" style="3" bestFit="1" customWidth="1"/>
    <col min="6145" max="6146" width="11.28515625" style="3" bestFit="1" customWidth="1"/>
    <col min="6147" max="6147" width="11.85546875" style="3" customWidth="1"/>
    <col min="6148" max="6148" width="2.42578125" style="3" customWidth="1"/>
    <col min="6149" max="6149" width="12.85546875" style="3" customWidth="1"/>
    <col min="6150" max="6150" width="8.140625" style="3" customWidth="1"/>
    <col min="6151" max="6151" width="9.28515625" style="3" customWidth="1"/>
    <col min="6152" max="6152" width="1.140625" style="3" customWidth="1"/>
    <col min="6153" max="6153" width="1" style="3" customWidth="1"/>
    <col min="6154" max="6154" width="9.140625" style="3"/>
    <col min="6155" max="6155" width="9.42578125" style="3" bestFit="1" customWidth="1"/>
    <col min="6156" max="6156" width="11.140625" style="3" customWidth="1"/>
    <col min="6157" max="6157" width="10.7109375" style="3" customWidth="1"/>
    <col min="6158" max="6158" width="12.5703125" style="3" customWidth="1"/>
    <col min="6159" max="6159" width="3.28515625" style="3" customWidth="1"/>
    <col min="6160" max="6398" width="9.140625" style="3"/>
    <col min="6399" max="6399" width="9.28515625" style="3" bestFit="1" customWidth="1"/>
    <col min="6400" max="6400" width="11.140625" style="3" bestFit="1" customWidth="1"/>
    <col min="6401" max="6402" width="11.28515625" style="3" bestFit="1" customWidth="1"/>
    <col min="6403" max="6403" width="11.85546875" style="3" customWidth="1"/>
    <col min="6404" max="6404" width="2.42578125" style="3" customWidth="1"/>
    <col min="6405" max="6405" width="12.85546875" style="3" customWidth="1"/>
    <col min="6406" max="6406" width="8.140625" style="3" customWidth="1"/>
    <col min="6407" max="6407" width="9.28515625" style="3" customWidth="1"/>
    <col min="6408" max="6408" width="1.140625" style="3" customWidth="1"/>
    <col min="6409" max="6409" width="1" style="3" customWidth="1"/>
    <col min="6410" max="6410" width="9.140625" style="3"/>
    <col min="6411" max="6411" width="9.42578125" style="3" bestFit="1" customWidth="1"/>
    <col min="6412" max="6412" width="11.140625" style="3" customWidth="1"/>
    <col min="6413" max="6413" width="10.7109375" style="3" customWidth="1"/>
    <col min="6414" max="6414" width="12.5703125" style="3" customWidth="1"/>
    <col min="6415" max="6415" width="3.28515625" style="3" customWidth="1"/>
    <col min="6416" max="6654" width="9.140625" style="3"/>
    <col min="6655" max="6655" width="9.28515625" style="3" bestFit="1" customWidth="1"/>
    <col min="6656" max="6656" width="11.140625" style="3" bestFit="1" customWidth="1"/>
    <col min="6657" max="6658" width="11.28515625" style="3" bestFit="1" customWidth="1"/>
    <col min="6659" max="6659" width="11.85546875" style="3" customWidth="1"/>
    <col min="6660" max="6660" width="2.42578125" style="3" customWidth="1"/>
    <col min="6661" max="6661" width="12.85546875" style="3" customWidth="1"/>
    <col min="6662" max="6662" width="8.140625" style="3" customWidth="1"/>
    <col min="6663" max="6663" width="9.28515625" style="3" customWidth="1"/>
    <col min="6664" max="6664" width="1.140625" style="3" customWidth="1"/>
    <col min="6665" max="6665" width="1" style="3" customWidth="1"/>
    <col min="6666" max="6666" width="9.140625" style="3"/>
    <col min="6667" max="6667" width="9.42578125" style="3" bestFit="1" customWidth="1"/>
    <col min="6668" max="6668" width="11.140625" style="3" customWidth="1"/>
    <col min="6669" max="6669" width="10.7109375" style="3" customWidth="1"/>
    <col min="6670" max="6670" width="12.5703125" style="3" customWidth="1"/>
    <col min="6671" max="6671" width="3.28515625" style="3" customWidth="1"/>
    <col min="6672" max="6910" width="9.140625" style="3"/>
    <col min="6911" max="6911" width="9.28515625" style="3" bestFit="1" customWidth="1"/>
    <col min="6912" max="6912" width="11.140625" style="3" bestFit="1" customWidth="1"/>
    <col min="6913" max="6914" width="11.28515625" style="3" bestFit="1" customWidth="1"/>
    <col min="6915" max="6915" width="11.85546875" style="3" customWidth="1"/>
    <col min="6916" max="6916" width="2.42578125" style="3" customWidth="1"/>
    <col min="6917" max="6917" width="12.85546875" style="3" customWidth="1"/>
    <col min="6918" max="6918" width="8.140625" style="3" customWidth="1"/>
    <col min="6919" max="6919" width="9.28515625" style="3" customWidth="1"/>
    <col min="6920" max="6920" width="1.140625" style="3" customWidth="1"/>
    <col min="6921" max="6921" width="1" style="3" customWidth="1"/>
    <col min="6922" max="6922" width="9.140625" style="3"/>
    <col min="6923" max="6923" width="9.42578125" style="3" bestFit="1" customWidth="1"/>
    <col min="6924" max="6924" width="11.140625" style="3" customWidth="1"/>
    <col min="6925" max="6925" width="10.7109375" style="3" customWidth="1"/>
    <col min="6926" max="6926" width="12.5703125" style="3" customWidth="1"/>
    <col min="6927" max="6927" width="3.28515625" style="3" customWidth="1"/>
    <col min="6928" max="7166" width="9.140625" style="3"/>
    <col min="7167" max="7167" width="9.28515625" style="3" bestFit="1" customWidth="1"/>
    <col min="7168" max="7168" width="11.140625" style="3" bestFit="1" customWidth="1"/>
    <col min="7169" max="7170" width="11.28515625" style="3" bestFit="1" customWidth="1"/>
    <col min="7171" max="7171" width="11.85546875" style="3" customWidth="1"/>
    <col min="7172" max="7172" width="2.42578125" style="3" customWidth="1"/>
    <col min="7173" max="7173" width="12.85546875" style="3" customWidth="1"/>
    <col min="7174" max="7174" width="8.140625" style="3" customWidth="1"/>
    <col min="7175" max="7175" width="9.28515625" style="3" customWidth="1"/>
    <col min="7176" max="7176" width="1.140625" style="3" customWidth="1"/>
    <col min="7177" max="7177" width="1" style="3" customWidth="1"/>
    <col min="7178" max="7178" width="9.140625" style="3"/>
    <col min="7179" max="7179" width="9.42578125" style="3" bestFit="1" customWidth="1"/>
    <col min="7180" max="7180" width="11.140625" style="3" customWidth="1"/>
    <col min="7181" max="7181" width="10.7109375" style="3" customWidth="1"/>
    <col min="7182" max="7182" width="12.5703125" style="3" customWidth="1"/>
    <col min="7183" max="7183" width="3.28515625" style="3" customWidth="1"/>
    <col min="7184" max="7422" width="9.140625" style="3"/>
    <col min="7423" max="7423" width="9.28515625" style="3" bestFit="1" customWidth="1"/>
    <col min="7424" max="7424" width="11.140625" style="3" bestFit="1" customWidth="1"/>
    <col min="7425" max="7426" width="11.28515625" style="3" bestFit="1" customWidth="1"/>
    <col min="7427" max="7427" width="11.85546875" style="3" customWidth="1"/>
    <col min="7428" max="7428" width="2.42578125" style="3" customWidth="1"/>
    <col min="7429" max="7429" width="12.85546875" style="3" customWidth="1"/>
    <col min="7430" max="7430" width="8.140625" style="3" customWidth="1"/>
    <col min="7431" max="7431" width="9.28515625" style="3" customWidth="1"/>
    <col min="7432" max="7432" width="1.140625" style="3" customWidth="1"/>
    <col min="7433" max="7433" width="1" style="3" customWidth="1"/>
    <col min="7434" max="7434" width="9.140625" style="3"/>
    <col min="7435" max="7435" width="9.42578125" style="3" bestFit="1" customWidth="1"/>
    <col min="7436" max="7436" width="11.140625" style="3" customWidth="1"/>
    <col min="7437" max="7437" width="10.7109375" style="3" customWidth="1"/>
    <col min="7438" max="7438" width="12.5703125" style="3" customWidth="1"/>
    <col min="7439" max="7439" width="3.28515625" style="3" customWidth="1"/>
    <col min="7440" max="7678" width="9.140625" style="3"/>
    <col min="7679" max="7679" width="9.28515625" style="3" bestFit="1" customWidth="1"/>
    <col min="7680" max="7680" width="11.140625" style="3" bestFit="1" customWidth="1"/>
    <col min="7681" max="7682" width="11.28515625" style="3" bestFit="1" customWidth="1"/>
    <col min="7683" max="7683" width="11.85546875" style="3" customWidth="1"/>
    <col min="7684" max="7684" width="2.42578125" style="3" customWidth="1"/>
    <col min="7685" max="7685" width="12.85546875" style="3" customWidth="1"/>
    <col min="7686" max="7686" width="8.140625" style="3" customWidth="1"/>
    <col min="7687" max="7687" width="9.28515625" style="3" customWidth="1"/>
    <col min="7688" max="7688" width="1.140625" style="3" customWidth="1"/>
    <col min="7689" max="7689" width="1" style="3" customWidth="1"/>
    <col min="7690" max="7690" width="9.140625" style="3"/>
    <col min="7691" max="7691" width="9.42578125" style="3" bestFit="1" customWidth="1"/>
    <col min="7692" max="7692" width="11.140625" style="3" customWidth="1"/>
    <col min="7693" max="7693" width="10.7109375" style="3" customWidth="1"/>
    <col min="7694" max="7694" width="12.5703125" style="3" customWidth="1"/>
    <col min="7695" max="7695" width="3.28515625" style="3" customWidth="1"/>
    <col min="7696" max="7934" width="9.140625" style="3"/>
    <col min="7935" max="7935" width="9.28515625" style="3" bestFit="1" customWidth="1"/>
    <col min="7936" max="7936" width="11.140625" style="3" bestFit="1" customWidth="1"/>
    <col min="7937" max="7938" width="11.28515625" style="3" bestFit="1" customWidth="1"/>
    <col min="7939" max="7939" width="11.85546875" style="3" customWidth="1"/>
    <col min="7940" max="7940" width="2.42578125" style="3" customWidth="1"/>
    <col min="7941" max="7941" width="12.85546875" style="3" customWidth="1"/>
    <col min="7942" max="7942" width="8.140625" style="3" customWidth="1"/>
    <col min="7943" max="7943" width="9.28515625" style="3" customWidth="1"/>
    <col min="7944" max="7944" width="1.140625" style="3" customWidth="1"/>
    <col min="7945" max="7945" width="1" style="3" customWidth="1"/>
    <col min="7946" max="7946" width="9.140625" style="3"/>
    <col min="7947" max="7947" width="9.42578125" style="3" bestFit="1" customWidth="1"/>
    <col min="7948" max="7948" width="11.140625" style="3" customWidth="1"/>
    <col min="7949" max="7949" width="10.7109375" style="3" customWidth="1"/>
    <col min="7950" max="7950" width="12.5703125" style="3" customWidth="1"/>
    <col min="7951" max="7951" width="3.28515625" style="3" customWidth="1"/>
    <col min="7952" max="8190" width="9.140625" style="3"/>
    <col min="8191" max="8191" width="9.28515625" style="3" bestFit="1" customWidth="1"/>
    <col min="8192" max="8192" width="11.140625" style="3" bestFit="1" customWidth="1"/>
    <col min="8193" max="8194" width="11.28515625" style="3" bestFit="1" customWidth="1"/>
    <col min="8195" max="8195" width="11.85546875" style="3" customWidth="1"/>
    <col min="8196" max="8196" width="2.42578125" style="3" customWidth="1"/>
    <col min="8197" max="8197" width="12.85546875" style="3" customWidth="1"/>
    <col min="8198" max="8198" width="8.140625" style="3" customWidth="1"/>
    <col min="8199" max="8199" width="9.28515625" style="3" customWidth="1"/>
    <col min="8200" max="8200" width="1.140625" style="3" customWidth="1"/>
    <col min="8201" max="8201" width="1" style="3" customWidth="1"/>
    <col min="8202" max="8202" width="9.140625" style="3"/>
    <col min="8203" max="8203" width="9.42578125" style="3" bestFit="1" customWidth="1"/>
    <col min="8204" max="8204" width="11.140625" style="3" customWidth="1"/>
    <col min="8205" max="8205" width="10.7109375" style="3" customWidth="1"/>
    <col min="8206" max="8206" width="12.5703125" style="3" customWidth="1"/>
    <col min="8207" max="8207" width="3.28515625" style="3" customWidth="1"/>
    <col min="8208" max="8446" width="9.140625" style="3"/>
    <col min="8447" max="8447" width="9.28515625" style="3" bestFit="1" customWidth="1"/>
    <col min="8448" max="8448" width="11.140625" style="3" bestFit="1" customWidth="1"/>
    <col min="8449" max="8450" width="11.28515625" style="3" bestFit="1" customWidth="1"/>
    <col min="8451" max="8451" width="11.85546875" style="3" customWidth="1"/>
    <col min="8452" max="8452" width="2.42578125" style="3" customWidth="1"/>
    <col min="8453" max="8453" width="12.85546875" style="3" customWidth="1"/>
    <col min="8454" max="8454" width="8.140625" style="3" customWidth="1"/>
    <col min="8455" max="8455" width="9.28515625" style="3" customWidth="1"/>
    <col min="8456" max="8456" width="1.140625" style="3" customWidth="1"/>
    <col min="8457" max="8457" width="1" style="3" customWidth="1"/>
    <col min="8458" max="8458" width="9.140625" style="3"/>
    <col min="8459" max="8459" width="9.42578125" style="3" bestFit="1" customWidth="1"/>
    <col min="8460" max="8460" width="11.140625" style="3" customWidth="1"/>
    <col min="8461" max="8461" width="10.7109375" style="3" customWidth="1"/>
    <col min="8462" max="8462" width="12.5703125" style="3" customWidth="1"/>
    <col min="8463" max="8463" width="3.28515625" style="3" customWidth="1"/>
    <col min="8464" max="8702" width="9.140625" style="3"/>
    <col min="8703" max="8703" width="9.28515625" style="3" bestFit="1" customWidth="1"/>
    <col min="8704" max="8704" width="11.140625" style="3" bestFit="1" customWidth="1"/>
    <col min="8705" max="8706" width="11.28515625" style="3" bestFit="1" customWidth="1"/>
    <col min="8707" max="8707" width="11.85546875" style="3" customWidth="1"/>
    <col min="8708" max="8708" width="2.42578125" style="3" customWidth="1"/>
    <col min="8709" max="8709" width="12.85546875" style="3" customWidth="1"/>
    <col min="8710" max="8710" width="8.140625" style="3" customWidth="1"/>
    <col min="8711" max="8711" width="9.28515625" style="3" customWidth="1"/>
    <col min="8712" max="8712" width="1.140625" style="3" customWidth="1"/>
    <col min="8713" max="8713" width="1" style="3" customWidth="1"/>
    <col min="8714" max="8714" width="9.140625" style="3"/>
    <col min="8715" max="8715" width="9.42578125" style="3" bestFit="1" customWidth="1"/>
    <col min="8716" max="8716" width="11.140625" style="3" customWidth="1"/>
    <col min="8717" max="8717" width="10.7109375" style="3" customWidth="1"/>
    <col min="8718" max="8718" width="12.5703125" style="3" customWidth="1"/>
    <col min="8719" max="8719" width="3.28515625" style="3" customWidth="1"/>
    <col min="8720" max="8958" width="9.140625" style="3"/>
    <col min="8959" max="8959" width="9.28515625" style="3" bestFit="1" customWidth="1"/>
    <col min="8960" max="8960" width="11.140625" style="3" bestFit="1" customWidth="1"/>
    <col min="8961" max="8962" width="11.28515625" style="3" bestFit="1" customWidth="1"/>
    <col min="8963" max="8963" width="11.85546875" style="3" customWidth="1"/>
    <col min="8964" max="8964" width="2.42578125" style="3" customWidth="1"/>
    <col min="8965" max="8965" width="12.85546875" style="3" customWidth="1"/>
    <col min="8966" max="8966" width="8.140625" style="3" customWidth="1"/>
    <col min="8967" max="8967" width="9.28515625" style="3" customWidth="1"/>
    <col min="8968" max="8968" width="1.140625" style="3" customWidth="1"/>
    <col min="8969" max="8969" width="1" style="3" customWidth="1"/>
    <col min="8970" max="8970" width="9.140625" style="3"/>
    <col min="8971" max="8971" width="9.42578125" style="3" bestFit="1" customWidth="1"/>
    <col min="8972" max="8972" width="11.140625" style="3" customWidth="1"/>
    <col min="8973" max="8973" width="10.7109375" style="3" customWidth="1"/>
    <col min="8974" max="8974" width="12.5703125" style="3" customWidth="1"/>
    <col min="8975" max="8975" width="3.28515625" style="3" customWidth="1"/>
    <col min="8976" max="9214" width="9.140625" style="3"/>
    <col min="9215" max="9215" width="9.28515625" style="3" bestFit="1" customWidth="1"/>
    <col min="9216" max="9216" width="11.140625" style="3" bestFit="1" customWidth="1"/>
    <col min="9217" max="9218" width="11.28515625" style="3" bestFit="1" customWidth="1"/>
    <col min="9219" max="9219" width="11.85546875" style="3" customWidth="1"/>
    <col min="9220" max="9220" width="2.42578125" style="3" customWidth="1"/>
    <col min="9221" max="9221" width="12.85546875" style="3" customWidth="1"/>
    <col min="9222" max="9222" width="8.140625" style="3" customWidth="1"/>
    <col min="9223" max="9223" width="9.28515625" style="3" customWidth="1"/>
    <col min="9224" max="9224" width="1.140625" style="3" customWidth="1"/>
    <col min="9225" max="9225" width="1" style="3" customWidth="1"/>
    <col min="9226" max="9226" width="9.140625" style="3"/>
    <col min="9227" max="9227" width="9.42578125" style="3" bestFit="1" customWidth="1"/>
    <col min="9228" max="9228" width="11.140625" style="3" customWidth="1"/>
    <col min="9229" max="9229" width="10.7109375" style="3" customWidth="1"/>
    <col min="9230" max="9230" width="12.5703125" style="3" customWidth="1"/>
    <col min="9231" max="9231" width="3.28515625" style="3" customWidth="1"/>
    <col min="9232" max="9470" width="9.140625" style="3"/>
    <col min="9471" max="9471" width="9.28515625" style="3" bestFit="1" customWidth="1"/>
    <col min="9472" max="9472" width="11.140625" style="3" bestFit="1" customWidth="1"/>
    <col min="9473" max="9474" width="11.28515625" style="3" bestFit="1" customWidth="1"/>
    <col min="9475" max="9475" width="11.85546875" style="3" customWidth="1"/>
    <col min="9476" max="9476" width="2.42578125" style="3" customWidth="1"/>
    <col min="9477" max="9477" width="12.85546875" style="3" customWidth="1"/>
    <col min="9478" max="9478" width="8.140625" style="3" customWidth="1"/>
    <col min="9479" max="9479" width="9.28515625" style="3" customWidth="1"/>
    <col min="9480" max="9480" width="1.140625" style="3" customWidth="1"/>
    <col min="9481" max="9481" width="1" style="3" customWidth="1"/>
    <col min="9482" max="9482" width="9.140625" style="3"/>
    <col min="9483" max="9483" width="9.42578125" style="3" bestFit="1" customWidth="1"/>
    <col min="9484" max="9484" width="11.140625" style="3" customWidth="1"/>
    <col min="9485" max="9485" width="10.7109375" style="3" customWidth="1"/>
    <col min="9486" max="9486" width="12.5703125" style="3" customWidth="1"/>
    <col min="9487" max="9487" width="3.28515625" style="3" customWidth="1"/>
    <col min="9488" max="9726" width="9.140625" style="3"/>
    <col min="9727" max="9727" width="9.28515625" style="3" bestFit="1" customWidth="1"/>
    <col min="9728" max="9728" width="11.140625" style="3" bestFit="1" customWidth="1"/>
    <col min="9729" max="9730" width="11.28515625" style="3" bestFit="1" customWidth="1"/>
    <col min="9731" max="9731" width="11.85546875" style="3" customWidth="1"/>
    <col min="9732" max="9732" width="2.42578125" style="3" customWidth="1"/>
    <col min="9733" max="9733" width="12.85546875" style="3" customWidth="1"/>
    <col min="9734" max="9734" width="8.140625" style="3" customWidth="1"/>
    <col min="9735" max="9735" width="9.28515625" style="3" customWidth="1"/>
    <col min="9736" max="9736" width="1.140625" style="3" customWidth="1"/>
    <col min="9737" max="9737" width="1" style="3" customWidth="1"/>
    <col min="9738" max="9738" width="9.140625" style="3"/>
    <col min="9739" max="9739" width="9.42578125" style="3" bestFit="1" customWidth="1"/>
    <col min="9740" max="9740" width="11.140625" style="3" customWidth="1"/>
    <col min="9741" max="9741" width="10.7109375" style="3" customWidth="1"/>
    <col min="9742" max="9742" width="12.5703125" style="3" customWidth="1"/>
    <col min="9743" max="9743" width="3.28515625" style="3" customWidth="1"/>
    <col min="9744" max="9982" width="9.140625" style="3"/>
    <col min="9983" max="9983" width="9.28515625" style="3" bestFit="1" customWidth="1"/>
    <col min="9984" max="9984" width="11.140625" style="3" bestFit="1" customWidth="1"/>
    <col min="9985" max="9986" width="11.28515625" style="3" bestFit="1" customWidth="1"/>
    <col min="9987" max="9987" width="11.85546875" style="3" customWidth="1"/>
    <col min="9988" max="9988" width="2.42578125" style="3" customWidth="1"/>
    <col min="9989" max="9989" width="12.85546875" style="3" customWidth="1"/>
    <col min="9990" max="9990" width="8.140625" style="3" customWidth="1"/>
    <col min="9991" max="9991" width="9.28515625" style="3" customWidth="1"/>
    <col min="9992" max="9992" width="1.140625" style="3" customWidth="1"/>
    <col min="9993" max="9993" width="1" style="3" customWidth="1"/>
    <col min="9994" max="9994" width="9.140625" style="3"/>
    <col min="9995" max="9995" width="9.42578125" style="3" bestFit="1" customWidth="1"/>
    <col min="9996" max="9996" width="11.140625" style="3" customWidth="1"/>
    <col min="9997" max="9997" width="10.7109375" style="3" customWidth="1"/>
    <col min="9998" max="9998" width="12.5703125" style="3" customWidth="1"/>
    <col min="9999" max="9999" width="3.28515625" style="3" customWidth="1"/>
    <col min="10000" max="10238" width="9.140625" style="3"/>
    <col min="10239" max="10239" width="9.28515625" style="3" bestFit="1" customWidth="1"/>
    <col min="10240" max="10240" width="11.140625" style="3" bestFit="1" customWidth="1"/>
    <col min="10241" max="10242" width="11.28515625" style="3" bestFit="1" customWidth="1"/>
    <col min="10243" max="10243" width="11.85546875" style="3" customWidth="1"/>
    <col min="10244" max="10244" width="2.42578125" style="3" customWidth="1"/>
    <col min="10245" max="10245" width="12.85546875" style="3" customWidth="1"/>
    <col min="10246" max="10246" width="8.140625" style="3" customWidth="1"/>
    <col min="10247" max="10247" width="9.28515625" style="3" customWidth="1"/>
    <col min="10248" max="10248" width="1.140625" style="3" customWidth="1"/>
    <col min="10249" max="10249" width="1" style="3" customWidth="1"/>
    <col min="10250" max="10250" width="9.140625" style="3"/>
    <col min="10251" max="10251" width="9.42578125" style="3" bestFit="1" customWidth="1"/>
    <col min="10252" max="10252" width="11.140625" style="3" customWidth="1"/>
    <col min="10253" max="10253" width="10.7109375" style="3" customWidth="1"/>
    <col min="10254" max="10254" width="12.5703125" style="3" customWidth="1"/>
    <col min="10255" max="10255" width="3.28515625" style="3" customWidth="1"/>
    <col min="10256" max="10494" width="9.140625" style="3"/>
    <col min="10495" max="10495" width="9.28515625" style="3" bestFit="1" customWidth="1"/>
    <col min="10496" max="10496" width="11.140625" style="3" bestFit="1" customWidth="1"/>
    <col min="10497" max="10498" width="11.28515625" style="3" bestFit="1" customWidth="1"/>
    <col min="10499" max="10499" width="11.85546875" style="3" customWidth="1"/>
    <col min="10500" max="10500" width="2.42578125" style="3" customWidth="1"/>
    <col min="10501" max="10501" width="12.85546875" style="3" customWidth="1"/>
    <col min="10502" max="10502" width="8.140625" style="3" customWidth="1"/>
    <col min="10503" max="10503" width="9.28515625" style="3" customWidth="1"/>
    <col min="10504" max="10504" width="1.140625" style="3" customWidth="1"/>
    <col min="10505" max="10505" width="1" style="3" customWidth="1"/>
    <col min="10506" max="10506" width="9.140625" style="3"/>
    <col min="10507" max="10507" width="9.42578125" style="3" bestFit="1" customWidth="1"/>
    <col min="10508" max="10508" width="11.140625" style="3" customWidth="1"/>
    <col min="10509" max="10509" width="10.7109375" style="3" customWidth="1"/>
    <col min="10510" max="10510" width="12.5703125" style="3" customWidth="1"/>
    <col min="10511" max="10511" width="3.28515625" style="3" customWidth="1"/>
    <col min="10512" max="10750" width="9.140625" style="3"/>
    <col min="10751" max="10751" width="9.28515625" style="3" bestFit="1" customWidth="1"/>
    <col min="10752" max="10752" width="11.140625" style="3" bestFit="1" customWidth="1"/>
    <col min="10753" max="10754" width="11.28515625" style="3" bestFit="1" customWidth="1"/>
    <col min="10755" max="10755" width="11.85546875" style="3" customWidth="1"/>
    <col min="10756" max="10756" width="2.42578125" style="3" customWidth="1"/>
    <col min="10757" max="10757" width="12.85546875" style="3" customWidth="1"/>
    <col min="10758" max="10758" width="8.140625" style="3" customWidth="1"/>
    <col min="10759" max="10759" width="9.28515625" style="3" customWidth="1"/>
    <col min="10760" max="10760" width="1.140625" style="3" customWidth="1"/>
    <col min="10761" max="10761" width="1" style="3" customWidth="1"/>
    <col min="10762" max="10762" width="9.140625" style="3"/>
    <col min="10763" max="10763" width="9.42578125" style="3" bestFit="1" customWidth="1"/>
    <col min="10764" max="10764" width="11.140625" style="3" customWidth="1"/>
    <col min="10765" max="10765" width="10.7109375" style="3" customWidth="1"/>
    <col min="10766" max="10766" width="12.5703125" style="3" customWidth="1"/>
    <col min="10767" max="10767" width="3.28515625" style="3" customWidth="1"/>
    <col min="10768" max="11006" width="9.140625" style="3"/>
    <col min="11007" max="11007" width="9.28515625" style="3" bestFit="1" customWidth="1"/>
    <col min="11008" max="11008" width="11.140625" style="3" bestFit="1" customWidth="1"/>
    <col min="11009" max="11010" width="11.28515625" style="3" bestFit="1" customWidth="1"/>
    <col min="11011" max="11011" width="11.85546875" style="3" customWidth="1"/>
    <col min="11012" max="11012" width="2.42578125" style="3" customWidth="1"/>
    <col min="11013" max="11013" width="12.85546875" style="3" customWidth="1"/>
    <col min="11014" max="11014" width="8.140625" style="3" customWidth="1"/>
    <col min="11015" max="11015" width="9.28515625" style="3" customWidth="1"/>
    <col min="11016" max="11016" width="1.140625" style="3" customWidth="1"/>
    <col min="11017" max="11017" width="1" style="3" customWidth="1"/>
    <col min="11018" max="11018" width="9.140625" style="3"/>
    <col min="11019" max="11019" width="9.42578125" style="3" bestFit="1" customWidth="1"/>
    <col min="11020" max="11020" width="11.140625" style="3" customWidth="1"/>
    <col min="11021" max="11021" width="10.7109375" style="3" customWidth="1"/>
    <col min="11022" max="11022" width="12.5703125" style="3" customWidth="1"/>
    <col min="11023" max="11023" width="3.28515625" style="3" customWidth="1"/>
    <col min="11024" max="11262" width="9.140625" style="3"/>
    <col min="11263" max="11263" width="9.28515625" style="3" bestFit="1" customWidth="1"/>
    <col min="11264" max="11264" width="11.140625" style="3" bestFit="1" customWidth="1"/>
    <col min="11265" max="11266" width="11.28515625" style="3" bestFit="1" customWidth="1"/>
    <col min="11267" max="11267" width="11.85546875" style="3" customWidth="1"/>
    <col min="11268" max="11268" width="2.42578125" style="3" customWidth="1"/>
    <col min="11269" max="11269" width="12.85546875" style="3" customWidth="1"/>
    <col min="11270" max="11270" width="8.140625" style="3" customWidth="1"/>
    <col min="11271" max="11271" width="9.28515625" style="3" customWidth="1"/>
    <col min="11272" max="11272" width="1.140625" style="3" customWidth="1"/>
    <col min="11273" max="11273" width="1" style="3" customWidth="1"/>
    <col min="11274" max="11274" width="9.140625" style="3"/>
    <col min="11275" max="11275" width="9.42578125" style="3" bestFit="1" customWidth="1"/>
    <col min="11276" max="11276" width="11.140625" style="3" customWidth="1"/>
    <col min="11277" max="11277" width="10.7109375" style="3" customWidth="1"/>
    <col min="11278" max="11278" width="12.5703125" style="3" customWidth="1"/>
    <col min="11279" max="11279" width="3.28515625" style="3" customWidth="1"/>
    <col min="11280" max="11518" width="9.140625" style="3"/>
    <col min="11519" max="11519" width="9.28515625" style="3" bestFit="1" customWidth="1"/>
    <col min="11520" max="11520" width="11.140625" style="3" bestFit="1" customWidth="1"/>
    <col min="11521" max="11522" width="11.28515625" style="3" bestFit="1" customWidth="1"/>
    <col min="11523" max="11523" width="11.85546875" style="3" customWidth="1"/>
    <col min="11524" max="11524" width="2.42578125" style="3" customWidth="1"/>
    <col min="11525" max="11525" width="12.85546875" style="3" customWidth="1"/>
    <col min="11526" max="11526" width="8.140625" style="3" customWidth="1"/>
    <col min="11527" max="11527" width="9.28515625" style="3" customWidth="1"/>
    <col min="11528" max="11528" width="1.140625" style="3" customWidth="1"/>
    <col min="11529" max="11529" width="1" style="3" customWidth="1"/>
    <col min="11530" max="11530" width="9.140625" style="3"/>
    <col min="11531" max="11531" width="9.42578125" style="3" bestFit="1" customWidth="1"/>
    <col min="11532" max="11532" width="11.140625" style="3" customWidth="1"/>
    <col min="11533" max="11533" width="10.7109375" style="3" customWidth="1"/>
    <col min="11534" max="11534" width="12.5703125" style="3" customWidth="1"/>
    <col min="11535" max="11535" width="3.28515625" style="3" customWidth="1"/>
    <col min="11536" max="11774" width="9.140625" style="3"/>
    <col min="11775" max="11775" width="9.28515625" style="3" bestFit="1" customWidth="1"/>
    <col min="11776" max="11776" width="11.140625" style="3" bestFit="1" customWidth="1"/>
    <col min="11777" max="11778" width="11.28515625" style="3" bestFit="1" customWidth="1"/>
    <col min="11779" max="11779" width="11.85546875" style="3" customWidth="1"/>
    <col min="11780" max="11780" width="2.42578125" style="3" customWidth="1"/>
    <col min="11781" max="11781" width="12.85546875" style="3" customWidth="1"/>
    <col min="11782" max="11782" width="8.140625" style="3" customWidth="1"/>
    <col min="11783" max="11783" width="9.28515625" style="3" customWidth="1"/>
    <col min="11784" max="11784" width="1.140625" style="3" customWidth="1"/>
    <col min="11785" max="11785" width="1" style="3" customWidth="1"/>
    <col min="11786" max="11786" width="9.140625" style="3"/>
    <col min="11787" max="11787" width="9.42578125" style="3" bestFit="1" customWidth="1"/>
    <col min="11788" max="11788" width="11.140625" style="3" customWidth="1"/>
    <col min="11789" max="11789" width="10.7109375" style="3" customWidth="1"/>
    <col min="11790" max="11790" width="12.5703125" style="3" customWidth="1"/>
    <col min="11791" max="11791" width="3.28515625" style="3" customWidth="1"/>
    <col min="11792" max="12030" width="9.140625" style="3"/>
    <col min="12031" max="12031" width="9.28515625" style="3" bestFit="1" customWidth="1"/>
    <col min="12032" max="12032" width="11.140625" style="3" bestFit="1" customWidth="1"/>
    <col min="12033" max="12034" width="11.28515625" style="3" bestFit="1" customWidth="1"/>
    <col min="12035" max="12035" width="11.85546875" style="3" customWidth="1"/>
    <col min="12036" max="12036" width="2.42578125" style="3" customWidth="1"/>
    <col min="12037" max="12037" width="12.85546875" style="3" customWidth="1"/>
    <col min="12038" max="12038" width="8.140625" style="3" customWidth="1"/>
    <col min="12039" max="12039" width="9.28515625" style="3" customWidth="1"/>
    <col min="12040" max="12040" width="1.140625" style="3" customWidth="1"/>
    <col min="12041" max="12041" width="1" style="3" customWidth="1"/>
    <col min="12042" max="12042" width="9.140625" style="3"/>
    <col min="12043" max="12043" width="9.42578125" style="3" bestFit="1" customWidth="1"/>
    <col min="12044" max="12044" width="11.140625" style="3" customWidth="1"/>
    <col min="12045" max="12045" width="10.7109375" style="3" customWidth="1"/>
    <col min="12046" max="12046" width="12.5703125" style="3" customWidth="1"/>
    <col min="12047" max="12047" width="3.28515625" style="3" customWidth="1"/>
    <col min="12048" max="12286" width="9.140625" style="3"/>
    <col min="12287" max="12287" width="9.28515625" style="3" bestFit="1" customWidth="1"/>
    <col min="12288" max="12288" width="11.140625" style="3" bestFit="1" customWidth="1"/>
    <col min="12289" max="12290" width="11.28515625" style="3" bestFit="1" customWidth="1"/>
    <col min="12291" max="12291" width="11.85546875" style="3" customWidth="1"/>
    <col min="12292" max="12292" width="2.42578125" style="3" customWidth="1"/>
    <col min="12293" max="12293" width="12.85546875" style="3" customWidth="1"/>
    <col min="12294" max="12294" width="8.140625" style="3" customWidth="1"/>
    <col min="12295" max="12295" width="9.28515625" style="3" customWidth="1"/>
    <col min="12296" max="12296" width="1.140625" style="3" customWidth="1"/>
    <col min="12297" max="12297" width="1" style="3" customWidth="1"/>
    <col min="12298" max="12298" width="9.140625" style="3"/>
    <col min="12299" max="12299" width="9.42578125" style="3" bestFit="1" customWidth="1"/>
    <col min="12300" max="12300" width="11.140625" style="3" customWidth="1"/>
    <col min="12301" max="12301" width="10.7109375" style="3" customWidth="1"/>
    <col min="12302" max="12302" width="12.5703125" style="3" customWidth="1"/>
    <col min="12303" max="12303" width="3.28515625" style="3" customWidth="1"/>
    <col min="12304" max="12542" width="9.140625" style="3"/>
    <col min="12543" max="12543" width="9.28515625" style="3" bestFit="1" customWidth="1"/>
    <col min="12544" max="12544" width="11.140625" style="3" bestFit="1" customWidth="1"/>
    <col min="12545" max="12546" width="11.28515625" style="3" bestFit="1" customWidth="1"/>
    <col min="12547" max="12547" width="11.85546875" style="3" customWidth="1"/>
    <col min="12548" max="12548" width="2.42578125" style="3" customWidth="1"/>
    <col min="12549" max="12549" width="12.85546875" style="3" customWidth="1"/>
    <col min="12550" max="12550" width="8.140625" style="3" customWidth="1"/>
    <col min="12551" max="12551" width="9.28515625" style="3" customWidth="1"/>
    <col min="12552" max="12552" width="1.140625" style="3" customWidth="1"/>
    <col min="12553" max="12553" width="1" style="3" customWidth="1"/>
    <col min="12554" max="12554" width="9.140625" style="3"/>
    <col min="12555" max="12555" width="9.42578125" style="3" bestFit="1" customWidth="1"/>
    <col min="12556" max="12556" width="11.140625" style="3" customWidth="1"/>
    <col min="12557" max="12557" width="10.7109375" style="3" customWidth="1"/>
    <col min="12558" max="12558" width="12.5703125" style="3" customWidth="1"/>
    <col min="12559" max="12559" width="3.28515625" style="3" customWidth="1"/>
    <col min="12560" max="12798" width="9.140625" style="3"/>
    <col min="12799" max="12799" width="9.28515625" style="3" bestFit="1" customWidth="1"/>
    <col min="12800" max="12800" width="11.140625" style="3" bestFit="1" customWidth="1"/>
    <col min="12801" max="12802" width="11.28515625" style="3" bestFit="1" customWidth="1"/>
    <col min="12803" max="12803" width="11.85546875" style="3" customWidth="1"/>
    <col min="12804" max="12804" width="2.42578125" style="3" customWidth="1"/>
    <col min="12805" max="12805" width="12.85546875" style="3" customWidth="1"/>
    <col min="12806" max="12806" width="8.140625" style="3" customWidth="1"/>
    <col min="12807" max="12807" width="9.28515625" style="3" customWidth="1"/>
    <col min="12808" max="12808" width="1.140625" style="3" customWidth="1"/>
    <col min="12809" max="12809" width="1" style="3" customWidth="1"/>
    <col min="12810" max="12810" width="9.140625" style="3"/>
    <col min="12811" max="12811" width="9.42578125" style="3" bestFit="1" customWidth="1"/>
    <col min="12812" max="12812" width="11.140625" style="3" customWidth="1"/>
    <col min="12813" max="12813" width="10.7109375" style="3" customWidth="1"/>
    <col min="12814" max="12814" width="12.5703125" style="3" customWidth="1"/>
    <col min="12815" max="12815" width="3.28515625" style="3" customWidth="1"/>
    <col min="12816" max="13054" width="9.140625" style="3"/>
    <col min="13055" max="13055" width="9.28515625" style="3" bestFit="1" customWidth="1"/>
    <col min="13056" max="13056" width="11.140625" style="3" bestFit="1" customWidth="1"/>
    <col min="13057" max="13058" width="11.28515625" style="3" bestFit="1" customWidth="1"/>
    <col min="13059" max="13059" width="11.85546875" style="3" customWidth="1"/>
    <col min="13060" max="13060" width="2.42578125" style="3" customWidth="1"/>
    <col min="13061" max="13061" width="12.85546875" style="3" customWidth="1"/>
    <col min="13062" max="13062" width="8.140625" style="3" customWidth="1"/>
    <col min="13063" max="13063" width="9.28515625" style="3" customWidth="1"/>
    <col min="13064" max="13064" width="1.140625" style="3" customWidth="1"/>
    <col min="13065" max="13065" width="1" style="3" customWidth="1"/>
    <col min="13066" max="13066" width="9.140625" style="3"/>
    <col min="13067" max="13067" width="9.42578125" style="3" bestFit="1" customWidth="1"/>
    <col min="13068" max="13068" width="11.140625" style="3" customWidth="1"/>
    <col min="13069" max="13069" width="10.7109375" style="3" customWidth="1"/>
    <col min="13070" max="13070" width="12.5703125" style="3" customWidth="1"/>
    <col min="13071" max="13071" width="3.28515625" style="3" customWidth="1"/>
    <col min="13072" max="13310" width="9.140625" style="3"/>
    <col min="13311" max="13311" width="9.28515625" style="3" bestFit="1" customWidth="1"/>
    <col min="13312" max="13312" width="11.140625" style="3" bestFit="1" customWidth="1"/>
    <col min="13313" max="13314" width="11.28515625" style="3" bestFit="1" customWidth="1"/>
    <col min="13315" max="13315" width="11.85546875" style="3" customWidth="1"/>
    <col min="13316" max="13316" width="2.42578125" style="3" customWidth="1"/>
    <col min="13317" max="13317" width="12.85546875" style="3" customWidth="1"/>
    <col min="13318" max="13318" width="8.140625" style="3" customWidth="1"/>
    <col min="13319" max="13319" width="9.28515625" style="3" customWidth="1"/>
    <col min="13320" max="13320" width="1.140625" style="3" customWidth="1"/>
    <col min="13321" max="13321" width="1" style="3" customWidth="1"/>
    <col min="13322" max="13322" width="9.140625" style="3"/>
    <col min="13323" max="13323" width="9.42578125" style="3" bestFit="1" customWidth="1"/>
    <col min="13324" max="13324" width="11.140625" style="3" customWidth="1"/>
    <col min="13325" max="13325" width="10.7109375" style="3" customWidth="1"/>
    <col min="13326" max="13326" width="12.5703125" style="3" customWidth="1"/>
    <col min="13327" max="13327" width="3.28515625" style="3" customWidth="1"/>
    <col min="13328" max="13566" width="9.140625" style="3"/>
    <col min="13567" max="13567" width="9.28515625" style="3" bestFit="1" customWidth="1"/>
    <col min="13568" max="13568" width="11.140625" style="3" bestFit="1" customWidth="1"/>
    <col min="13569" max="13570" width="11.28515625" style="3" bestFit="1" customWidth="1"/>
    <col min="13571" max="13571" width="11.85546875" style="3" customWidth="1"/>
    <col min="13572" max="13572" width="2.42578125" style="3" customWidth="1"/>
    <col min="13573" max="13573" width="12.85546875" style="3" customWidth="1"/>
    <col min="13574" max="13574" width="8.140625" style="3" customWidth="1"/>
    <col min="13575" max="13575" width="9.28515625" style="3" customWidth="1"/>
    <col min="13576" max="13576" width="1.140625" style="3" customWidth="1"/>
    <col min="13577" max="13577" width="1" style="3" customWidth="1"/>
    <col min="13578" max="13578" width="9.140625" style="3"/>
    <col min="13579" max="13579" width="9.42578125" style="3" bestFit="1" customWidth="1"/>
    <col min="13580" max="13580" width="11.140625" style="3" customWidth="1"/>
    <col min="13581" max="13581" width="10.7109375" style="3" customWidth="1"/>
    <col min="13582" max="13582" width="12.5703125" style="3" customWidth="1"/>
    <col min="13583" max="13583" width="3.28515625" style="3" customWidth="1"/>
    <col min="13584" max="13822" width="9.140625" style="3"/>
    <col min="13823" max="13823" width="9.28515625" style="3" bestFit="1" customWidth="1"/>
    <col min="13824" max="13824" width="11.140625" style="3" bestFit="1" customWidth="1"/>
    <col min="13825" max="13826" width="11.28515625" style="3" bestFit="1" customWidth="1"/>
    <col min="13827" max="13827" width="11.85546875" style="3" customWidth="1"/>
    <col min="13828" max="13828" width="2.42578125" style="3" customWidth="1"/>
    <col min="13829" max="13829" width="12.85546875" style="3" customWidth="1"/>
    <col min="13830" max="13830" width="8.140625" style="3" customWidth="1"/>
    <col min="13831" max="13831" width="9.28515625" style="3" customWidth="1"/>
    <col min="13832" max="13832" width="1.140625" style="3" customWidth="1"/>
    <col min="13833" max="13833" width="1" style="3" customWidth="1"/>
    <col min="13834" max="13834" width="9.140625" style="3"/>
    <col min="13835" max="13835" width="9.42578125" style="3" bestFit="1" customWidth="1"/>
    <col min="13836" max="13836" width="11.140625" style="3" customWidth="1"/>
    <col min="13837" max="13837" width="10.7109375" style="3" customWidth="1"/>
    <col min="13838" max="13838" width="12.5703125" style="3" customWidth="1"/>
    <col min="13839" max="13839" width="3.28515625" style="3" customWidth="1"/>
    <col min="13840" max="14078" width="9.140625" style="3"/>
    <col min="14079" max="14079" width="9.28515625" style="3" bestFit="1" customWidth="1"/>
    <col min="14080" max="14080" width="11.140625" style="3" bestFit="1" customWidth="1"/>
    <col min="14081" max="14082" width="11.28515625" style="3" bestFit="1" customWidth="1"/>
    <col min="14083" max="14083" width="11.85546875" style="3" customWidth="1"/>
    <col min="14084" max="14084" width="2.42578125" style="3" customWidth="1"/>
    <col min="14085" max="14085" width="12.85546875" style="3" customWidth="1"/>
    <col min="14086" max="14086" width="8.140625" style="3" customWidth="1"/>
    <col min="14087" max="14087" width="9.28515625" style="3" customWidth="1"/>
    <col min="14088" max="14088" width="1.140625" style="3" customWidth="1"/>
    <col min="14089" max="14089" width="1" style="3" customWidth="1"/>
    <col min="14090" max="14090" width="9.140625" style="3"/>
    <col min="14091" max="14091" width="9.42578125" style="3" bestFit="1" customWidth="1"/>
    <col min="14092" max="14092" width="11.140625" style="3" customWidth="1"/>
    <col min="14093" max="14093" width="10.7109375" style="3" customWidth="1"/>
    <col min="14094" max="14094" width="12.5703125" style="3" customWidth="1"/>
    <col min="14095" max="14095" width="3.28515625" style="3" customWidth="1"/>
    <col min="14096" max="14334" width="9.140625" style="3"/>
    <col min="14335" max="14335" width="9.28515625" style="3" bestFit="1" customWidth="1"/>
    <col min="14336" max="14336" width="11.140625" style="3" bestFit="1" customWidth="1"/>
    <col min="14337" max="14338" width="11.28515625" style="3" bestFit="1" customWidth="1"/>
    <col min="14339" max="14339" width="11.85546875" style="3" customWidth="1"/>
    <col min="14340" max="14340" width="2.42578125" style="3" customWidth="1"/>
    <col min="14341" max="14341" width="12.85546875" style="3" customWidth="1"/>
    <col min="14342" max="14342" width="8.140625" style="3" customWidth="1"/>
    <col min="14343" max="14343" width="9.28515625" style="3" customWidth="1"/>
    <col min="14344" max="14344" width="1.140625" style="3" customWidth="1"/>
    <col min="14345" max="14345" width="1" style="3" customWidth="1"/>
    <col min="14346" max="14346" width="9.140625" style="3"/>
    <col min="14347" max="14347" width="9.42578125" style="3" bestFit="1" customWidth="1"/>
    <col min="14348" max="14348" width="11.140625" style="3" customWidth="1"/>
    <col min="14349" max="14349" width="10.7109375" style="3" customWidth="1"/>
    <col min="14350" max="14350" width="12.5703125" style="3" customWidth="1"/>
    <col min="14351" max="14351" width="3.28515625" style="3" customWidth="1"/>
    <col min="14352" max="14590" width="9.140625" style="3"/>
    <col min="14591" max="14591" width="9.28515625" style="3" bestFit="1" customWidth="1"/>
    <col min="14592" max="14592" width="11.140625" style="3" bestFit="1" customWidth="1"/>
    <col min="14593" max="14594" width="11.28515625" style="3" bestFit="1" customWidth="1"/>
    <col min="14595" max="14595" width="11.85546875" style="3" customWidth="1"/>
    <col min="14596" max="14596" width="2.42578125" style="3" customWidth="1"/>
    <col min="14597" max="14597" width="12.85546875" style="3" customWidth="1"/>
    <col min="14598" max="14598" width="8.140625" style="3" customWidth="1"/>
    <col min="14599" max="14599" width="9.28515625" style="3" customWidth="1"/>
    <col min="14600" max="14600" width="1.140625" style="3" customWidth="1"/>
    <col min="14601" max="14601" width="1" style="3" customWidth="1"/>
    <col min="14602" max="14602" width="9.140625" style="3"/>
    <col min="14603" max="14603" width="9.42578125" style="3" bestFit="1" customWidth="1"/>
    <col min="14604" max="14604" width="11.140625" style="3" customWidth="1"/>
    <col min="14605" max="14605" width="10.7109375" style="3" customWidth="1"/>
    <col min="14606" max="14606" width="12.5703125" style="3" customWidth="1"/>
    <col min="14607" max="14607" width="3.28515625" style="3" customWidth="1"/>
    <col min="14608" max="14846" width="9.140625" style="3"/>
    <col min="14847" max="14847" width="9.28515625" style="3" bestFit="1" customWidth="1"/>
    <col min="14848" max="14848" width="11.140625" style="3" bestFit="1" customWidth="1"/>
    <col min="14849" max="14850" width="11.28515625" style="3" bestFit="1" customWidth="1"/>
    <col min="14851" max="14851" width="11.85546875" style="3" customWidth="1"/>
    <col min="14852" max="14852" width="2.42578125" style="3" customWidth="1"/>
    <col min="14853" max="14853" width="12.85546875" style="3" customWidth="1"/>
    <col min="14854" max="14854" width="8.140625" style="3" customWidth="1"/>
    <col min="14855" max="14855" width="9.28515625" style="3" customWidth="1"/>
    <col min="14856" max="14856" width="1.140625" style="3" customWidth="1"/>
    <col min="14857" max="14857" width="1" style="3" customWidth="1"/>
    <col min="14858" max="14858" width="9.140625" style="3"/>
    <col min="14859" max="14859" width="9.42578125" style="3" bestFit="1" customWidth="1"/>
    <col min="14860" max="14860" width="11.140625" style="3" customWidth="1"/>
    <col min="14861" max="14861" width="10.7109375" style="3" customWidth="1"/>
    <col min="14862" max="14862" width="12.5703125" style="3" customWidth="1"/>
    <col min="14863" max="14863" width="3.28515625" style="3" customWidth="1"/>
    <col min="14864" max="15102" width="9.140625" style="3"/>
    <col min="15103" max="15103" width="9.28515625" style="3" bestFit="1" customWidth="1"/>
    <col min="15104" max="15104" width="11.140625" style="3" bestFit="1" customWidth="1"/>
    <col min="15105" max="15106" width="11.28515625" style="3" bestFit="1" customWidth="1"/>
    <col min="15107" max="15107" width="11.85546875" style="3" customWidth="1"/>
    <col min="15108" max="15108" width="2.42578125" style="3" customWidth="1"/>
    <col min="15109" max="15109" width="12.85546875" style="3" customWidth="1"/>
    <col min="15110" max="15110" width="8.140625" style="3" customWidth="1"/>
    <col min="15111" max="15111" width="9.28515625" style="3" customWidth="1"/>
    <col min="15112" max="15112" width="1.140625" style="3" customWidth="1"/>
    <col min="15113" max="15113" width="1" style="3" customWidth="1"/>
    <col min="15114" max="15114" width="9.140625" style="3"/>
    <col min="15115" max="15115" width="9.42578125" style="3" bestFit="1" customWidth="1"/>
    <col min="15116" max="15116" width="11.140625" style="3" customWidth="1"/>
    <col min="15117" max="15117" width="10.7109375" style="3" customWidth="1"/>
    <col min="15118" max="15118" width="12.5703125" style="3" customWidth="1"/>
    <col min="15119" max="15119" width="3.28515625" style="3" customWidth="1"/>
    <col min="15120" max="15358" width="9.140625" style="3"/>
    <col min="15359" max="15359" width="9.28515625" style="3" bestFit="1" customWidth="1"/>
    <col min="15360" max="15360" width="11.140625" style="3" bestFit="1" customWidth="1"/>
    <col min="15361" max="15362" width="11.28515625" style="3" bestFit="1" customWidth="1"/>
    <col min="15363" max="15363" width="11.85546875" style="3" customWidth="1"/>
    <col min="15364" max="15364" width="2.42578125" style="3" customWidth="1"/>
    <col min="15365" max="15365" width="12.85546875" style="3" customWidth="1"/>
    <col min="15366" max="15366" width="8.140625" style="3" customWidth="1"/>
    <col min="15367" max="15367" width="9.28515625" style="3" customWidth="1"/>
    <col min="15368" max="15368" width="1.140625" style="3" customWidth="1"/>
    <col min="15369" max="15369" width="1" style="3" customWidth="1"/>
    <col min="15370" max="15370" width="9.140625" style="3"/>
    <col min="15371" max="15371" width="9.42578125" style="3" bestFit="1" customWidth="1"/>
    <col min="15372" max="15372" width="11.140625" style="3" customWidth="1"/>
    <col min="15373" max="15373" width="10.7109375" style="3" customWidth="1"/>
    <col min="15374" max="15374" width="12.5703125" style="3" customWidth="1"/>
    <col min="15375" max="15375" width="3.28515625" style="3" customWidth="1"/>
    <col min="15376" max="15614" width="9.140625" style="3"/>
    <col min="15615" max="15615" width="9.28515625" style="3" bestFit="1" customWidth="1"/>
    <col min="15616" max="15616" width="11.140625" style="3" bestFit="1" customWidth="1"/>
    <col min="15617" max="15618" width="11.28515625" style="3" bestFit="1" customWidth="1"/>
    <col min="15619" max="15619" width="11.85546875" style="3" customWidth="1"/>
    <col min="15620" max="15620" width="2.42578125" style="3" customWidth="1"/>
    <col min="15621" max="15621" width="12.85546875" style="3" customWidth="1"/>
    <col min="15622" max="15622" width="8.140625" style="3" customWidth="1"/>
    <col min="15623" max="15623" width="9.28515625" style="3" customWidth="1"/>
    <col min="15624" max="15624" width="1.140625" style="3" customWidth="1"/>
    <col min="15625" max="15625" width="1" style="3" customWidth="1"/>
    <col min="15626" max="15626" width="9.140625" style="3"/>
    <col min="15627" max="15627" width="9.42578125" style="3" bestFit="1" customWidth="1"/>
    <col min="15628" max="15628" width="11.140625" style="3" customWidth="1"/>
    <col min="15629" max="15629" width="10.7109375" style="3" customWidth="1"/>
    <col min="15630" max="15630" width="12.5703125" style="3" customWidth="1"/>
    <col min="15631" max="15631" width="3.28515625" style="3" customWidth="1"/>
    <col min="15632" max="15870" width="9.140625" style="3"/>
    <col min="15871" max="15871" width="9.28515625" style="3" bestFit="1" customWidth="1"/>
    <col min="15872" max="15872" width="11.140625" style="3" bestFit="1" customWidth="1"/>
    <col min="15873" max="15874" width="11.28515625" style="3" bestFit="1" customWidth="1"/>
    <col min="15875" max="15875" width="11.85546875" style="3" customWidth="1"/>
    <col min="15876" max="15876" width="2.42578125" style="3" customWidth="1"/>
    <col min="15877" max="15877" width="12.85546875" style="3" customWidth="1"/>
    <col min="15878" max="15878" width="8.140625" style="3" customWidth="1"/>
    <col min="15879" max="15879" width="9.28515625" style="3" customWidth="1"/>
    <col min="15880" max="15880" width="1.140625" style="3" customWidth="1"/>
    <col min="15881" max="15881" width="1" style="3" customWidth="1"/>
    <col min="15882" max="15882" width="9.140625" style="3"/>
    <col min="15883" max="15883" width="9.42578125" style="3" bestFit="1" customWidth="1"/>
    <col min="15884" max="15884" width="11.140625" style="3" customWidth="1"/>
    <col min="15885" max="15885" width="10.7109375" style="3" customWidth="1"/>
    <col min="15886" max="15886" width="12.5703125" style="3" customWidth="1"/>
    <col min="15887" max="15887" width="3.28515625" style="3" customWidth="1"/>
    <col min="15888" max="16126" width="9.140625" style="3"/>
    <col min="16127" max="16127" width="9.28515625" style="3" bestFit="1" customWidth="1"/>
    <col min="16128" max="16128" width="11.140625" style="3" bestFit="1" customWidth="1"/>
    <col min="16129" max="16130" width="11.28515625" style="3" bestFit="1" customWidth="1"/>
    <col min="16131" max="16131" width="11.85546875" style="3" customWidth="1"/>
    <col min="16132" max="16132" width="2.42578125" style="3" customWidth="1"/>
    <col min="16133" max="16133" width="12.85546875" style="3" customWidth="1"/>
    <col min="16134" max="16134" width="8.140625" style="3" customWidth="1"/>
    <col min="16135" max="16135" width="9.28515625" style="3" customWidth="1"/>
    <col min="16136" max="16136" width="1.140625" style="3" customWidth="1"/>
    <col min="16137" max="16137" width="1" style="3" customWidth="1"/>
    <col min="16138" max="16138" width="9.140625" style="3"/>
    <col min="16139" max="16139" width="9.42578125" style="3" bestFit="1" customWidth="1"/>
    <col min="16140" max="16140" width="11.140625" style="3" customWidth="1"/>
    <col min="16141" max="16141" width="10.7109375" style="3" customWidth="1"/>
    <col min="16142" max="16142" width="12.5703125" style="3" customWidth="1"/>
    <col min="16143" max="16143" width="3.28515625" style="3" customWidth="1"/>
    <col min="16144" max="16384" width="9.140625" style="3"/>
  </cols>
  <sheetData>
    <row r="1" spans="1:29" ht="33.75" customHeight="1">
      <c r="A1" s="364" t="s">
        <v>151</v>
      </c>
      <c r="B1" s="364"/>
      <c r="C1" s="364"/>
      <c r="D1" s="364"/>
      <c r="E1" s="364"/>
      <c r="F1" s="364"/>
      <c r="G1" s="364"/>
      <c r="H1" s="364"/>
      <c r="I1" s="155"/>
      <c r="J1" s="155"/>
      <c r="K1" s="189" t="s">
        <v>386</v>
      </c>
      <c r="L1" s="190"/>
      <c r="M1" s="190"/>
      <c r="N1" s="190"/>
      <c r="O1" s="218"/>
      <c r="P1" s="192"/>
      <c r="Q1" s="365" t="s">
        <v>152</v>
      </c>
      <c r="R1" s="365"/>
      <c r="S1" s="365"/>
      <c r="T1" s="365"/>
      <c r="U1" s="365"/>
      <c r="V1" s="365"/>
      <c r="W1" s="365"/>
      <c r="X1" s="366"/>
      <c r="Z1" s="207"/>
      <c r="AA1" s="206"/>
      <c r="AB1" s="206"/>
      <c r="AC1" s="206"/>
    </row>
    <row r="2" spans="1:29" ht="25.5" customHeight="1">
      <c r="A2" s="4" t="s">
        <v>56</v>
      </c>
      <c r="B2" s="176" t="s">
        <v>1</v>
      </c>
      <c r="C2" s="6" t="s">
        <v>57</v>
      </c>
      <c r="D2" s="6" t="s">
        <v>58</v>
      </c>
      <c r="E2" s="6" t="s">
        <v>59</v>
      </c>
      <c r="F2" s="7" t="s">
        <v>60</v>
      </c>
      <c r="G2" s="8"/>
      <c r="H2" s="9"/>
      <c r="I2" s="156"/>
      <c r="J2" s="156"/>
      <c r="K2" s="4" t="s">
        <v>56</v>
      </c>
      <c r="L2" s="5" t="s">
        <v>1</v>
      </c>
      <c r="M2" s="6" t="s">
        <v>85</v>
      </c>
      <c r="N2" s="6" t="s">
        <v>58</v>
      </c>
      <c r="O2" s="219">
        <v>5550.82</v>
      </c>
      <c r="P2" s="184"/>
      <c r="Q2" s="4" t="s">
        <v>56</v>
      </c>
      <c r="R2" s="176" t="s">
        <v>1</v>
      </c>
      <c r="S2" s="6" t="s">
        <v>57</v>
      </c>
      <c r="T2" s="6" t="s">
        <v>58</v>
      </c>
      <c r="U2" s="6" t="s">
        <v>59</v>
      </c>
      <c r="V2" s="188" t="s">
        <v>60</v>
      </c>
      <c r="W2" s="8" t="s">
        <v>0</v>
      </c>
      <c r="X2" s="9" t="s">
        <v>61</v>
      </c>
      <c r="Z2" s="207"/>
      <c r="AA2" s="206"/>
      <c r="AB2" s="206"/>
      <c r="AC2" s="206"/>
    </row>
    <row r="3" spans="1:29">
      <c r="A3" s="10">
        <v>35</v>
      </c>
      <c r="B3" s="17">
        <v>44523</v>
      </c>
      <c r="C3" s="134">
        <v>831.45</v>
      </c>
      <c r="D3" s="134"/>
      <c r="E3" s="134">
        <f>SUM(C3-D3)</f>
        <v>831.45</v>
      </c>
      <c r="F3" s="3" t="s">
        <v>120</v>
      </c>
      <c r="G3" s="10"/>
      <c r="H3" s="13"/>
      <c r="I3" s="157"/>
      <c r="J3" s="157"/>
      <c r="K3" s="132" t="s">
        <v>62</v>
      </c>
      <c r="L3" s="17">
        <v>43987</v>
      </c>
      <c r="M3" s="132">
        <v>2.59</v>
      </c>
      <c r="N3" s="133"/>
      <c r="O3" s="134">
        <f>SUM(O2+M3-N3)</f>
        <v>5553.41</v>
      </c>
      <c r="P3" s="185"/>
      <c r="Q3" s="191" t="s">
        <v>98</v>
      </c>
      <c r="R3" s="239">
        <v>44667</v>
      </c>
      <c r="S3" s="209">
        <v>100</v>
      </c>
      <c r="T3" s="10"/>
      <c r="U3" s="128">
        <v>100</v>
      </c>
      <c r="V3" s="1" t="s">
        <v>111</v>
      </c>
      <c r="Z3" s="207"/>
      <c r="AA3" s="206"/>
      <c r="AB3" s="206"/>
      <c r="AC3" s="206"/>
    </row>
    <row r="4" spans="1:29">
      <c r="A4" s="10">
        <v>33</v>
      </c>
      <c r="B4" s="17">
        <v>44561</v>
      </c>
      <c r="C4" s="134">
        <v>555.70000000000005</v>
      </c>
      <c r="D4" s="134"/>
      <c r="E4" s="134">
        <f t="shared" ref="E4:E10" si="0">SUM(E3+C4-D4)</f>
        <v>1387.15</v>
      </c>
      <c r="F4" s="3" t="s">
        <v>120</v>
      </c>
      <c r="G4" s="10"/>
      <c r="H4" s="13"/>
      <c r="I4" s="156"/>
      <c r="J4" s="156"/>
      <c r="K4" s="132" t="s">
        <v>62</v>
      </c>
      <c r="L4" s="17">
        <v>44078</v>
      </c>
      <c r="M4" s="132">
        <v>0.14000000000000001</v>
      </c>
      <c r="N4" s="133"/>
      <c r="O4" s="134">
        <f>SUM(O3+M4-N4)</f>
        <v>5553.55</v>
      </c>
      <c r="P4" s="185"/>
      <c r="Q4" s="191" t="s">
        <v>98</v>
      </c>
      <c r="R4" s="239">
        <v>44817</v>
      </c>
      <c r="S4" s="209">
        <v>550</v>
      </c>
      <c r="T4" s="10"/>
      <c r="U4" s="128">
        <f>SUM(U3+S4-T4)</f>
        <v>650</v>
      </c>
      <c r="V4" s="1" t="s">
        <v>108</v>
      </c>
      <c r="Z4" s="207"/>
      <c r="AA4" s="206"/>
      <c r="AB4" s="206"/>
      <c r="AC4" s="206"/>
    </row>
    <row r="5" spans="1:29">
      <c r="A5" s="10">
        <v>37</v>
      </c>
      <c r="B5" s="17">
        <v>44565</v>
      </c>
      <c r="C5" s="134">
        <v>100</v>
      </c>
      <c r="D5" s="134"/>
      <c r="E5" s="134">
        <f t="shared" si="0"/>
        <v>1487.15</v>
      </c>
      <c r="F5" s="3" t="s">
        <v>121</v>
      </c>
      <c r="G5" s="10"/>
      <c r="H5" s="13"/>
      <c r="I5" s="156"/>
      <c r="J5" s="156"/>
      <c r="K5" s="132" t="s">
        <v>62</v>
      </c>
      <c r="L5" s="17">
        <v>44169</v>
      </c>
      <c r="M5" s="132">
        <v>0.14000000000000001</v>
      </c>
      <c r="N5" s="132"/>
      <c r="O5" s="134">
        <f>SUM(O4+M5-N5)</f>
        <v>5553.6900000000005</v>
      </c>
      <c r="P5" s="185"/>
      <c r="Q5" s="191" t="s">
        <v>98</v>
      </c>
      <c r="R5" s="239">
        <v>44819</v>
      </c>
      <c r="S5" s="209">
        <v>1500</v>
      </c>
      <c r="T5" s="10"/>
      <c r="U5" s="128">
        <f>SUM(U4+S5-T5)</f>
        <v>2150</v>
      </c>
      <c r="V5" s="1" t="s">
        <v>122</v>
      </c>
      <c r="Z5" s="207"/>
      <c r="AA5" s="206"/>
      <c r="AB5" s="206"/>
      <c r="AC5" s="206"/>
    </row>
    <row r="6" spans="1:29">
      <c r="A6" s="152" t="s">
        <v>81</v>
      </c>
      <c r="B6" s="17">
        <v>44645</v>
      </c>
      <c r="C6" s="134"/>
      <c r="D6" s="134">
        <v>10.34</v>
      </c>
      <c r="E6" s="134">
        <f t="shared" si="0"/>
        <v>1476.8100000000002</v>
      </c>
      <c r="F6" s="3" t="s">
        <v>127</v>
      </c>
      <c r="G6" s="10"/>
      <c r="H6" s="13"/>
      <c r="I6" s="156"/>
      <c r="J6" s="156"/>
      <c r="K6" s="132" t="s">
        <v>62</v>
      </c>
      <c r="L6" s="17">
        <v>44260</v>
      </c>
      <c r="M6" s="132">
        <v>0.14000000000000001</v>
      </c>
      <c r="N6" s="132"/>
      <c r="O6" s="220">
        <f>SUM(O5+M6-N6)</f>
        <v>5553.8300000000008</v>
      </c>
      <c r="P6" s="185"/>
      <c r="Q6" s="19" t="s">
        <v>98</v>
      </c>
      <c r="R6" s="17">
        <v>45359</v>
      </c>
      <c r="S6" s="13"/>
      <c r="T6" s="134">
        <v>2150</v>
      </c>
      <c r="U6" s="221"/>
      <c r="V6" s="1" t="s">
        <v>115</v>
      </c>
      <c r="Z6" s="207"/>
      <c r="AA6" s="206"/>
      <c r="AB6" s="206"/>
      <c r="AC6" s="206"/>
    </row>
    <row r="7" spans="1:29">
      <c r="A7" s="174" t="s">
        <v>99</v>
      </c>
      <c r="B7" s="177">
        <v>44667</v>
      </c>
      <c r="C7" s="175">
        <v>400</v>
      </c>
      <c r="D7" s="134"/>
      <c r="E7" s="164">
        <f t="shared" si="0"/>
        <v>1876.8100000000002</v>
      </c>
      <c r="F7" s="3" t="s">
        <v>111</v>
      </c>
      <c r="G7" s="10"/>
      <c r="H7" s="13"/>
      <c r="I7" s="157"/>
      <c r="J7" s="156"/>
      <c r="K7" s="149" t="s">
        <v>63</v>
      </c>
      <c r="L7" s="17">
        <v>44268</v>
      </c>
      <c r="M7" s="132"/>
      <c r="N7" s="134">
        <v>846.3</v>
      </c>
      <c r="O7" s="134">
        <f>SUM(O6+M7-N7)</f>
        <v>4707.5300000000007</v>
      </c>
      <c r="P7" s="185"/>
      <c r="Q7" s="19" t="s">
        <v>116</v>
      </c>
      <c r="R7" s="17">
        <v>45359</v>
      </c>
      <c r="S7" s="134">
        <v>100</v>
      </c>
      <c r="T7" s="10"/>
      <c r="U7" s="128">
        <f>SUM(U6+S7-T7)</f>
        <v>100</v>
      </c>
      <c r="V7" s="1" t="s">
        <v>132</v>
      </c>
      <c r="Z7" s="207"/>
      <c r="AA7" s="206"/>
      <c r="AB7" s="206"/>
      <c r="AC7" s="206"/>
    </row>
    <row r="8" spans="1:29">
      <c r="A8" s="174" t="s">
        <v>99</v>
      </c>
      <c r="B8" s="17">
        <v>44710</v>
      </c>
      <c r="C8" s="134">
        <v>125.43</v>
      </c>
      <c r="D8" s="134"/>
      <c r="E8" s="164">
        <f t="shared" si="0"/>
        <v>2002.2400000000002</v>
      </c>
      <c r="F8" s="3" t="s">
        <v>129</v>
      </c>
      <c r="G8" s="10"/>
      <c r="H8" s="13"/>
      <c r="I8" s="156"/>
      <c r="J8" s="156"/>
      <c r="K8" s="28" t="s">
        <v>78</v>
      </c>
      <c r="L8" s="129">
        <v>44321</v>
      </c>
      <c r="N8" s="128">
        <v>50</v>
      </c>
      <c r="O8" s="134">
        <f t="shared" ref="O8:O53" si="1">SUM(O7+M8-N8)</f>
        <v>4657.5300000000007</v>
      </c>
      <c r="P8" s="185"/>
      <c r="Q8" s="19" t="s">
        <v>117</v>
      </c>
      <c r="R8" s="17">
        <v>45359</v>
      </c>
      <c r="S8" s="134">
        <v>593.4</v>
      </c>
      <c r="T8" s="10"/>
      <c r="U8" s="128">
        <f>SUM(U7+S8-T8)</f>
        <v>693.4</v>
      </c>
      <c r="V8" s="1" t="s">
        <v>118</v>
      </c>
      <c r="Z8" s="207"/>
      <c r="AA8" s="206"/>
      <c r="AB8" s="206"/>
      <c r="AC8" s="206"/>
    </row>
    <row r="9" spans="1:29">
      <c r="A9" s="10" t="s">
        <v>99</v>
      </c>
      <c r="B9" s="129">
        <v>44886</v>
      </c>
      <c r="C9" s="128">
        <v>36.5</v>
      </c>
      <c r="D9" s="134"/>
      <c r="E9" s="164">
        <f t="shared" si="0"/>
        <v>2038.7400000000002</v>
      </c>
      <c r="F9" s="3" t="s">
        <v>120</v>
      </c>
      <c r="G9" s="10"/>
      <c r="H9" s="13"/>
      <c r="I9" s="157"/>
      <c r="J9" s="157"/>
      <c r="K9" s="24" t="s">
        <v>79</v>
      </c>
      <c r="L9" s="129">
        <v>44321</v>
      </c>
      <c r="N9" s="19">
        <v>354.43</v>
      </c>
      <c r="O9" s="134">
        <f t="shared" si="1"/>
        <v>4303.1000000000004</v>
      </c>
      <c r="P9" s="185"/>
      <c r="Q9" s="19" t="s">
        <v>117</v>
      </c>
      <c r="R9" s="17">
        <v>45606</v>
      </c>
      <c r="S9" s="13"/>
      <c r="T9" s="134">
        <v>300</v>
      </c>
      <c r="U9" s="159">
        <f t="shared" ref="U9:U20" si="2">SUM(U8+S9-T9)</f>
        <v>393.4</v>
      </c>
      <c r="V9" s="1" t="s">
        <v>131</v>
      </c>
      <c r="Z9" s="207"/>
      <c r="AA9" s="206"/>
      <c r="AB9" s="206"/>
      <c r="AC9" s="206"/>
    </row>
    <row r="10" spans="1:29">
      <c r="A10" s="10" t="s">
        <v>99</v>
      </c>
      <c r="B10" s="129">
        <v>44889</v>
      </c>
      <c r="C10" s="128">
        <v>10</v>
      </c>
      <c r="D10" s="134"/>
      <c r="E10" s="164">
        <f t="shared" si="0"/>
        <v>2048.7400000000002</v>
      </c>
      <c r="F10" s="3" t="s">
        <v>119</v>
      </c>
      <c r="G10" s="10"/>
      <c r="H10" s="13"/>
      <c r="I10" s="156"/>
      <c r="J10" s="157"/>
      <c r="K10" s="132" t="s">
        <v>62</v>
      </c>
      <c r="L10" s="129">
        <v>44351</v>
      </c>
      <c r="M10" s="19">
        <v>0.12</v>
      </c>
      <c r="O10" s="134">
        <f t="shared" si="1"/>
        <v>4303.22</v>
      </c>
      <c r="P10" s="185"/>
      <c r="Q10" s="19" t="s">
        <v>117</v>
      </c>
      <c r="R10" s="17">
        <v>46029</v>
      </c>
      <c r="S10" s="13"/>
      <c r="T10" s="134">
        <v>393.4</v>
      </c>
      <c r="U10" s="275">
        <f>SUM(U9-T10)</f>
        <v>0</v>
      </c>
      <c r="V10" s="276" t="s">
        <v>365</v>
      </c>
      <c r="Z10" s="207"/>
      <c r="AA10" s="206"/>
      <c r="AB10" s="206"/>
      <c r="AC10" s="206"/>
    </row>
    <row r="11" spans="1:29">
      <c r="A11" s="10" t="s">
        <v>99</v>
      </c>
      <c r="B11" s="129">
        <v>45182</v>
      </c>
      <c r="C11" s="128">
        <v>13</v>
      </c>
      <c r="D11" s="134"/>
      <c r="E11" s="164">
        <f t="shared" ref="E11:E21" si="3">SUM(E10+C11-D11)</f>
        <v>2061.7400000000002</v>
      </c>
      <c r="F11" s="3" t="s">
        <v>119</v>
      </c>
      <c r="G11" s="10"/>
      <c r="H11" s="13"/>
      <c r="I11" s="156"/>
      <c r="J11" s="157"/>
      <c r="K11" s="132" t="s">
        <v>62</v>
      </c>
      <c r="L11" s="129">
        <v>44442</v>
      </c>
      <c r="M11" s="19">
        <v>0.11</v>
      </c>
      <c r="O11" s="134">
        <f t="shared" si="1"/>
        <v>4303.33</v>
      </c>
      <c r="P11" s="185"/>
      <c r="Q11" s="303" t="s">
        <v>123</v>
      </c>
      <c r="R11" s="302">
        <v>45931</v>
      </c>
      <c r="S11" s="183">
        <v>1318.41</v>
      </c>
      <c r="T11" s="103"/>
      <c r="U11" s="275">
        <f>SUM(U10+S11-T11)</f>
        <v>1318.41</v>
      </c>
      <c r="V11" s="304" t="s">
        <v>378</v>
      </c>
      <c r="Z11" s="207"/>
      <c r="AA11" s="206"/>
      <c r="AB11" s="206"/>
      <c r="AC11" s="206"/>
    </row>
    <row r="12" spans="1:29">
      <c r="A12" s="19" t="s">
        <v>99</v>
      </c>
      <c r="B12" s="17">
        <v>45359</v>
      </c>
      <c r="C12" s="134">
        <v>15000</v>
      </c>
      <c r="D12" s="134"/>
      <c r="E12" s="164">
        <f t="shared" si="3"/>
        <v>17061.740000000002</v>
      </c>
      <c r="F12" s="3" t="s">
        <v>128</v>
      </c>
      <c r="G12" s="10"/>
      <c r="H12" s="13"/>
      <c r="I12" s="156"/>
      <c r="J12" s="157"/>
      <c r="K12" s="132" t="s">
        <v>62</v>
      </c>
      <c r="L12" s="129">
        <v>44533</v>
      </c>
      <c r="M12" s="19">
        <v>0.11</v>
      </c>
      <c r="O12" s="134">
        <f t="shared" si="1"/>
        <v>4303.4399999999996</v>
      </c>
      <c r="P12" s="185"/>
      <c r="Q12" s="19" t="s">
        <v>126</v>
      </c>
      <c r="R12" s="17">
        <v>46029</v>
      </c>
      <c r="S12" s="31"/>
      <c r="T12" s="10">
        <v>422.35</v>
      </c>
      <c r="U12" s="159">
        <f>SUM(U11+S12-T12)</f>
        <v>896.06000000000006</v>
      </c>
      <c r="V12" s="1" t="s">
        <v>377</v>
      </c>
      <c r="Z12" s="207"/>
      <c r="AA12" s="206"/>
      <c r="AB12" s="206"/>
      <c r="AC12" s="206"/>
    </row>
    <row r="13" spans="1:29">
      <c r="A13" s="19" t="s">
        <v>99</v>
      </c>
      <c r="B13" s="17">
        <v>45747</v>
      </c>
      <c r="C13" s="134">
        <v>5000</v>
      </c>
      <c r="D13" s="134"/>
      <c r="E13" s="164">
        <f t="shared" si="3"/>
        <v>22061.74</v>
      </c>
      <c r="F13" s="3" t="s">
        <v>128</v>
      </c>
      <c r="G13" s="10"/>
      <c r="H13" s="13"/>
      <c r="I13" s="156"/>
      <c r="J13" s="157"/>
      <c r="K13" s="132" t="s">
        <v>62</v>
      </c>
      <c r="L13" s="129">
        <v>44624</v>
      </c>
      <c r="M13" s="19">
        <v>0.15</v>
      </c>
      <c r="O13" s="134">
        <f t="shared" si="1"/>
        <v>4303.5899999999992</v>
      </c>
      <c r="P13" s="185"/>
      <c r="Q13" s="19"/>
      <c r="R13" s="17"/>
      <c r="S13" s="13"/>
      <c r="T13" s="19"/>
      <c r="U13" s="221">
        <f>SUM(U12+S13-T13)</f>
        <v>896.06000000000006</v>
      </c>
      <c r="Z13" s="207"/>
      <c r="AA13" s="206"/>
      <c r="AB13" s="206"/>
      <c r="AC13" s="206"/>
    </row>
    <row r="14" spans="1:29">
      <c r="A14" s="19" t="s">
        <v>99</v>
      </c>
      <c r="B14" s="17">
        <v>45943</v>
      </c>
      <c r="C14" s="134"/>
      <c r="D14" s="134">
        <v>9196</v>
      </c>
      <c r="E14" s="164">
        <f>SUM(E13+C14-D14)</f>
        <v>12865.740000000002</v>
      </c>
      <c r="F14" s="3" t="s">
        <v>383</v>
      </c>
      <c r="G14" s="10"/>
      <c r="H14" s="13"/>
      <c r="I14" s="156"/>
      <c r="J14" s="156"/>
      <c r="K14" s="132" t="s">
        <v>62</v>
      </c>
      <c r="L14" s="129">
        <v>44715</v>
      </c>
      <c r="M14" s="19">
        <v>0.75</v>
      </c>
      <c r="O14" s="159">
        <f>SUM(O13+M14-N14)</f>
        <v>4304.3399999999992</v>
      </c>
      <c r="P14" s="185"/>
      <c r="Q14" s="10"/>
      <c r="R14" s="10"/>
      <c r="S14" s="13"/>
      <c r="T14" s="10"/>
      <c r="U14" s="221">
        <f t="shared" si="2"/>
        <v>896.06000000000006</v>
      </c>
      <c r="Z14" s="207"/>
      <c r="AA14" s="206"/>
      <c r="AB14" s="206"/>
      <c r="AC14" s="206"/>
    </row>
    <row r="15" spans="1:29">
      <c r="A15" s="19" t="s">
        <v>99</v>
      </c>
      <c r="B15" s="17">
        <v>45954</v>
      </c>
      <c r="C15" s="134"/>
      <c r="D15" s="134">
        <v>10006</v>
      </c>
      <c r="E15" s="164">
        <v>2859.74</v>
      </c>
      <c r="F15" s="3" t="s">
        <v>384</v>
      </c>
      <c r="G15" s="10"/>
      <c r="I15" s="157"/>
      <c r="J15" s="156"/>
      <c r="K15" s="149" t="s">
        <v>62</v>
      </c>
      <c r="L15" s="129">
        <v>44806</v>
      </c>
      <c r="M15" s="19">
        <v>1.59</v>
      </c>
      <c r="O15" s="134">
        <f t="shared" si="1"/>
        <v>4305.9299999999994</v>
      </c>
      <c r="P15" s="185"/>
      <c r="Q15" s="2"/>
      <c r="R15" s="10"/>
      <c r="S15" s="13"/>
      <c r="T15" s="10"/>
      <c r="U15" s="221">
        <f t="shared" si="2"/>
        <v>896.06000000000006</v>
      </c>
      <c r="Z15" s="207"/>
      <c r="AA15" s="206"/>
      <c r="AB15" s="206"/>
      <c r="AC15" s="206"/>
    </row>
    <row r="16" spans="1:29">
      <c r="A16" s="19" t="s">
        <v>367</v>
      </c>
      <c r="B16" s="17">
        <v>45664</v>
      </c>
      <c r="C16" s="134"/>
      <c r="D16" s="134">
        <v>2859.74</v>
      </c>
      <c r="E16" s="164">
        <f t="shared" si="3"/>
        <v>0</v>
      </c>
      <c r="F16" s="3" t="s">
        <v>385</v>
      </c>
      <c r="G16" s="10"/>
      <c r="H16" s="13"/>
      <c r="I16" s="156"/>
      <c r="J16" s="156"/>
      <c r="K16" s="10" t="s">
        <v>62</v>
      </c>
      <c r="L16" s="129">
        <v>44897</v>
      </c>
      <c r="M16" s="19">
        <v>8.7100000000000009</v>
      </c>
      <c r="O16" s="134">
        <f t="shared" si="1"/>
        <v>4314.6399999999994</v>
      </c>
      <c r="P16" s="185"/>
      <c r="Q16" s="2"/>
      <c r="R16" s="10"/>
      <c r="S16" s="13"/>
      <c r="T16" s="19"/>
      <c r="U16" s="221">
        <f t="shared" si="2"/>
        <v>896.06000000000006</v>
      </c>
      <c r="Z16" s="207"/>
      <c r="AA16" s="206"/>
      <c r="AB16" s="206"/>
      <c r="AC16" s="206"/>
    </row>
    <row r="17" spans="1:29">
      <c r="A17" s="10"/>
      <c r="B17" s="169"/>
      <c r="C17" s="134"/>
      <c r="D17" s="134"/>
      <c r="E17" s="216">
        <f t="shared" si="3"/>
        <v>0</v>
      </c>
      <c r="F17" s="92" t="s">
        <v>368</v>
      </c>
      <c r="G17" s="103"/>
      <c r="H17" s="13"/>
      <c r="I17" s="156"/>
      <c r="J17" s="156"/>
      <c r="K17" s="10" t="s">
        <v>105</v>
      </c>
      <c r="L17" s="129">
        <v>44918</v>
      </c>
      <c r="N17" s="26">
        <v>2</v>
      </c>
      <c r="O17" s="134">
        <f t="shared" si="1"/>
        <v>4312.6399999999994</v>
      </c>
      <c r="P17" s="185"/>
      <c r="T17" s="19"/>
      <c r="U17" s="221">
        <f t="shared" si="2"/>
        <v>896.06000000000006</v>
      </c>
      <c r="Z17" s="207"/>
      <c r="AA17" s="206"/>
      <c r="AB17" s="206"/>
      <c r="AC17" s="206"/>
    </row>
    <row r="18" spans="1:29" ht="16.5" customHeight="1">
      <c r="A18" s="10"/>
      <c r="B18" s="169"/>
      <c r="C18" s="134"/>
      <c r="D18" s="134"/>
      <c r="E18" s="216">
        <f t="shared" si="3"/>
        <v>0</v>
      </c>
      <c r="F18" s="2"/>
      <c r="G18" s="10"/>
      <c r="H18" s="13"/>
      <c r="I18" s="157"/>
      <c r="J18" s="156"/>
      <c r="K18" s="149" t="s">
        <v>62</v>
      </c>
      <c r="L18" s="129">
        <v>44988</v>
      </c>
      <c r="M18" s="19">
        <v>19.86</v>
      </c>
      <c r="O18" s="134">
        <f t="shared" si="1"/>
        <v>4332.4999999999991</v>
      </c>
      <c r="P18" s="185"/>
      <c r="Q18" s="2"/>
      <c r="R18" s="15"/>
      <c r="S18" s="13"/>
      <c r="T18" s="10"/>
      <c r="U18" s="221">
        <f t="shared" si="2"/>
        <v>896.06000000000006</v>
      </c>
      <c r="Z18" s="207"/>
      <c r="AA18" s="206"/>
      <c r="AB18" s="206"/>
      <c r="AC18" s="206"/>
    </row>
    <row r="19" spans="1:29" ht="14.1" customHeight="1">
      <c r="A19" s="10"/>
      <c r="B19" s="169"/>
      <c r="C19" s="134"/>
      <c r="D19" s="134"/>
      <c r="E19" s="216">
        <f t="shared" si="3"/>
        <v>0</v>
      </c>
      <c r="F19" s="2"/>
      <c r="G19" s="10"/>
      <c r="H19" s="13"/>
      <c r="I19" s="156"/>
      <c r="J19" s="157"/>
      <c r="K19" s="10" t="s">
        <v>62</v>
      </c>
      <c r="L19" s="240">
        <v>45079</v>
      </c>
      <c r="M19" s="19">
        <v>28.57</v>
      </c>
      <c r="O19" s="134">
        <f t="shared" si="1"/>
        <v>4361.0699999999988</v>
      </c>
      <c r="P19" s="185"/>
      <c r="Q19" s="2"/>
      <c r="R19" s="15"/>
      <c r="S19" s="13"/>
      <c r="T19" s="2"/>
      <c r="U19" s="118">
        <f t="shared" si="2"/>
        <v>896.06000000000006</v>
      </c>
      <c r="Z19" s="207"/>
      <c r="AA19" s="206"/>
      <c r="AB19" s="206"/>
      <c r="AC19" s="206"/>
    </row>
    <row r="20" spans="1:29" ht="14.1" customHeight="1">
      <c r="A20" s="15"/>
      <c r="B20" s="169"/>
      <c r="C20" s="134"/>
      <c r="D20" s="134"/>
      <c r="E20" s="216">
        <f t="shared" si="3"/>
        <v>0</v>
      </c>
      <c r="F20" s="2"/>
      <c r="G20" s="10"/>
      <c r="H20" s="13"/>
      <c r="I20" s="156"/>
      <c r="J20" s="156"/>
      <c r="K20" s="149" t="s">
        <v>62</v>
      </c>
      <c r="L20" s="17">
        <v>45170</v>
      </c>
      <c r="M20" s="225">
        <v>35.18</v>
      </c>
      <c r="N20" s="16"/>
      <c r="O20" s="134">
        <f t="shared" si="1"/>
        <v>4396.2499999999991</v>
      </c>
      <c r="P20" s="185"/>
      <c r="Q20" s="2"/>
      <c r="R20" s="15"/>
      <c r="S20" s="13"/>
      <c r="T20" s="2"/>
      <c r="U20" s="118">
        <f t="shared" si="2"/>
        <v>896.06000000000006</v>
      </c>
      <c r="Z20" s="207"/>
      <c r="AA20" s="206"/>
      <c r="AB20" s="206"/>
      <c r="AC20" s="206"/>
    </row>
    <row r="21" spans="1:29" ht="14.1" customHeight="1">
      <c r="A21" s="10"/>
      <c r="B21" s="169"/>
      <c r="C21" s="159"/>
      <c r="D21" s="159"/>
      <c r="E21" s="216">
        <f t="shared" si="3"/>
        <v>0</v>
      </c>
      <c r="F21" s="2"/>
      <c r="G21" s="10"/>
      <c r="H21" s="13"/>
      <c r="I21" s="156"/>
      <c r="J21" s="156"/>
      <c r="K21" s="10" t="s">
        <v>62</v>
      </c>
      <c r="L21" s="17">
        <v>45261</v>
      </c>
      <c r="M21" s="159">
        <v>41.5</v>
      </c>
      <c r="N21" s="16"/>
      <c r="O21" s="134">
        <f t="shared" si="1"/>
        <v>4437.7499999999991</v>
      </c>
      <c r="P21" s="186"/>
      <c r="Q21" s="2"/>
      <c r="R21" s="15"/>
      <c r="S21" s="13"/>
      <c r="T21" s="2"/>
      <c r="U21" s="118">
        <f t="shared" ref="U21:U53" si="4">SUM(U20+S21-T21)</f>
        <v>896.06000000000006</v>
      </c>
      <c r="Z21" s="207"/>
      <c r="AA21" s="206"/>
      <c r="AB21" s="206"/>
      <c r="AC21" s="206"/>
    </row>
    <row r="22" spans="1:29" ht="14.1" customHeight="1">
      <c r="A22" s="10"/>
      <c r="B22" s="169"/>
      <c r="C22" s="159"/>
      <c r="D22" s="159"/>
      <c r="E22" s="216">
        <f t="shared" ref="E22:E53" si="5">SUM(E21+C22-D22)</f>
        <v>0</v>
      </c>
      <c r="F22" s="2"/>
      <c r="G22" s="10"/>
      <c r="H22" s="13"/>
      <c r="I22" s="156"/>
      <c r="J22" s="156"/>
      <c r="K22" s="149" t="s">
        <v>62</v>
      </c>
      <c r="L22" s="17">
        <v>45352</v>
      </c>
      <c r="M22" s="159">
        <v>43.66</v>
      </c>
      <c r="N22" s="16"/>
      <c r="O22" s="134">
        <f t="shared" si="1"/>
        <v>4481.4099999999989</v>
      </c>
      <c r="P22" s="186"/>
      <c r="Q22" s="2"/>
      <c r="R22" s="15"/>
      <c r="S22" s="13"/>
      <c r="T22" s="2"/>
      <c r="U22" s="118">
        <f t="shared" si="4"/>
        <v>896.06000000000006</v>
      </c>
      <c r="Z22" s="207"/>
      <c r="AA22" s="206"/>
      <c r="AB22" s="206"/>
      <c r="AC22" s="206"/>
    </row>
    <row r="23" spans="1:29" ht="14.1" customHeight="1">
      <c r="A23" s="10"/>
      <c r="B23" s="169"/>
      <c r="C23" s="159"/>
      <c r="D23" s="159"/>
      <c r="E23" s="216">
        <f t="shared" si="5"/>
        <v>0</v>
      </c>
      <c r="F23" s="18"/>
      <c r="G23" s="10"/>
      <c r="H23" s="13"/>
      <c r="I23" s="156"/>
      <c r="J23" s="156"/>
      <c r="K23" s="10" t="s">
        <v>62</v>
      </c>
      <c r="L23" s="17">
        <v>45449</v>
      </c>
      <c r="M23" s="159">
        <v>110.91</v>
      </c>
      <c r="N23" s="16"/>
      <c r="O23" s="159">
        <f t="shared" si="1"/>
        <v>4592.3199999999988</v>
      </c>
      <c r="P23" s="186"/>
      <c r="Q23" s="2"/>
      <c r="R23" s="15"/>
      <c r="S23" s="13"/>
      <c r="T23" s="2"/>
      <c r="U23" s="118">
        <f t="shared" si="4"/>
        <v>896.06000000000006</v>
      </c>
      <c r="Z23" s="207"/>
      <c r="AA23" s="206"/>
      <c r="AB23" s="206"/>
      <c r="AC23" s="206"/>
    </row>
    <row r="24" spans="1:29" ht="14.1" customHeight="1">
      <c r="A24" s="10"/>
      <c r="B24" s="169"/>
      <c r="C24" s="159"/>
      <c r="D24" s="159"/>
      <c r="E24" s="216">
        <f t="shared" si="5"/>
        <v>0</v>
      </c>
      <c r="F24" s="2"/>
      <c r="G24" s="10"/>
      <c r="H24" s="13"/>
      <c r="I24" s="156"/>
      <c r="J24" s="156"/>
      <c r="K24" s="149" t="s">
        <v>62</v>
      </c>
      <c r="L24" s="17">
        <v>45541</v>
      </c>
      <c r="M24" s="159">
        <v>108.09</v>
      </c>
      <c r="N24" s="16"/>
      <c r="O24" s="159">
        <f t="shared" si="1"/>
        <v>4700.4099999999989</v>
      </c>
      <c r="P24" s="186"/>
      <c r="Q24" s="2"/>
      <c r="R24" s="15"/>
      <c r="S24" s="13"/>
      <c r="T24" s="2"/>
      <c r="U24" s="118">
        <f t="shared" si="4"/>
        <v>896.06000000000006</v>
      </c>
      <c r="Z24" s="207"/>
      <c r="AA24" s="206"/>
      <c r="AB24" s="206"/>
      <c r="AC24" s="206"/>
    </row>
    <row r="25" spans="1:29" ht="14.1" customHeight="1">
      <c r="A25" s="10"/>
      <c r="B25" s="17"/>
      <c r="C25" s="159"/>
      <c r="D25" s="159"/>
      <c r="E25" s="216">
        <f t="shared" si="5"/>
        <v>0</v>
      </c>
      <c r="F25" s="2"/>
      <c r="G25" s="10"/>
      <c r="H25" s="13"/>
      <c r="I25" s="156"/>
      <c r="J25" s="156"/>
      <c r="K25" s="19" t="s">
        <v>62</v>
      </c>
      <c r="L25" s="17">
        <v>45632</v>
      </c>
      <c r="M25" s="159">
        <v>105.94</v>
      </c>
      <c r="N25" s="16"/>
      <c r="O25" s="159">
        <f t="shared" si="1"/>
        <v>4806.3499999999985</v>
      </c>
      <c r="P25" s="186"/>
      <c r="Q25" s="2"/>
      <c r="R25" s="15"/>
      <c r="S25" s="13"/>
      <c r="T25" s="2"/>
      <c r="U25" s="118">
        <f t="shared" si="4"/>
        <v>896.06000000000006</v>
      </c>
      <c r="Z25" s="207"/>
      <c r="AA25" s="206"/>
      <c r="AB25" s="206"/>
      <c r="AC25" s="206"/>
    </row>
    <row r="26" spans="1:29" ht="14.1" customHeight="1">
      <c r="A26" s="10"/>
      <c r="B26" s="169"/>
      <c r="C26" s="159"/>
      <c r="D26" s="159"/>
      <c r="E26" s="216">
        <f t="shared" si="5"/>
        <v>0</v>
      </c>
      <c r="F26" s="2"/>
      <c r="G26" s="10"/>
      <c r="H26" s="13"/>
      <c r="I26" s="156"/>
      <c r="J26" s="156"/>
      <c r="K26" s="19" t="s">
        <v>62</v>
      </c>
      <c r="L26" s="17">
        <v>45723</v>
      </c>
      <c r="M26" s="159">
        <v>101.44</v>
      </c>
      <c r="N26" s="16"/>
      <c r="O26" s="159">
        <f t="shared" si="1"/>
        <v>4907.7899999999981</v>
      </c>
      <c r="P26" s="186"/>
      <c r="Q26" s="2"/>
      <c r="R26" s="15"/>
      <c r="S26" s="13"/>
      <c r="T26" s="2"/>
      <c r="U26" s="118">
        <f t="shared" si="4"/>
        <v>896.06000000000006</v>
      </c>
      <c r="Z26" s="207"/>
      <c r="AA26" s="206"/>
      <c r="AB26" s="206"/>
      <c r="AC26" s="206"/>
    </row>
    <row r="27" spans="1:29" ht="14.1" customHeight="1">
      <c r="A27" s="10"/>
      <c r="B27" s="169"/>
      <c r="C27" s="159"/>
      <c r="D27" s="159"/>
      <c r="E27" s="216">
        <f t="shared" si="5"/>
        <v>0</v>
      </c>
      <c r="F27" s="2"/>
      <c r="G27" s="10"/>
      <c r="H27" s="13"/>
      <c r="I27" s="156"/>
      <c r="J27" s="156"/>
      <c r="K27" s="19" t="s">
        <v>62</v>
      </c>
      <c r="L27" s="17">
        <v>45814</v>
      </c>
      <c r="M27" s="159">
        <v>110.86</v>
      </c>
      <c r="N27" s="16"/>
      <c r="O27" s="159">
        <f t="shared" si="1"/>
        <v>5018.6499999999978</v>
      </c>
      <c r="P27" s="186"/>
      <c r="Q27" s="2"/>
      <c r="R27" s="10"/>
      <c r="S27" s="13"/>
      <c r="T27" s="2"/>
      <c r="U27" s="118">
        <f t="shared" si="4"/>
        <v>896.06000000000006</v>
      </c>
      <c r="Z27" s="207"/>
      <c r="AA27" s="206"/>
      <c r="AB27" s="206"/>
      <c r="AC27" s="206"/>
    </row>
    <row r="28" spans="1:29" ht="14.1" customHeight="1">
      <c r="A28" s="10"/>
      <c r="B28" s="169"/>
      <c r="C28" s="159"/>
      <c r="D28" s="159"/>
      <c r="E28" s="216">
        <f t="shared" si="5"/>
        <v>0</v>
      </c>
      <c r="F28" s="2"/>
      <c r="G28" s="10"/>
      <c r="H28" s="13"/>
      <c r="I28" s="156"/>
      <c r="J28" s="156"/>
      <c r="K28" s="19" t="s">
        <v>62</v>
      </c>
      <c r="L28" s="17">
        <v>45905</v>
      </c>
      <c r="M28" s="159">
        <v>108.9</v>
      </c>
      <c r="N28" s="16"/>
      <c r="O28" s="159">
        <f t="shared" si="1"/>
        <v>5127.5499999999975</v>
      </c>
      <c r="P28" s="186"/>
      <c r="Q28" s="2"/>
      <c r="R28" s="10"/>
      <c r="S28" s="13"/>
      <c r="T28" s="2"/>
      <c r="U28" s="118">
        <f t="shared" si="4"/>
        <v>896.06000000000006</v>
      </c>
      <c r="Z28" s="207"/>
      <c r="AA28" s="206"/>
      <c r="AB28" s="206"/>
      <c r="AC28" s="206"/>
    </row>
    <row r="29" spans="1:29" ht="14.1" customHeight="1">
      <c r="A29" s="10"/>
      <c r="B29" s="169"/>
      <c r="C29" s="159"/>
      <c r="D29" s="159"/>
      <c r="E29" s="216">
        <f t="shared" si="5"/>
        <v>0</v>
      </c>
      <c r="F29" s="2"/>
      <c r="G29" s="10"/>
      <c r="H29" s="13"/>
      <c r="I29" s="156"/>
      <c r="J29" s="156"/>
      <c r="K29" s="19" t="s">
        <v>448</v>
      </c>
      <c r="L29" s="17">
        <v>45994</v>
      </c>
      <c r="M29" s="159">
        <v>67.78</v>
      </c>
      <c r="N29" s="16"/>
      <c r="O29" s="159">
        <f t="shared" si="1"/>
        <v>5195.3299999999972</v>
      </c>
      <c r="P29" s="186"/>
      <c r="Q29" s="2"/>
      <c r="R29" s="10"/>
      <c r="S29" s="13"/>
      <c r="T29" s="2"/>
      <c r="U29" s="118">
        <f t="shared" si="4"/>
        <v>896.06000000000006</v>
      </c>
      <c r="Z29" s="207"/>
      <c r="AA29" s="206"/>
      <c r="AB29" s="206"/>
      <c r="AC29" s="206"/>
    </row>
    <row r="30" spans="1:29" ht="14.1" customHeight="1">
      <c r="A30" s="15"/>
      <c r="B30" s="169"/>
      <c r="C30" s="159"/>
      <c r="D30" s="159"/>
      <c r="E30" s="216">
        <f t="shared" si="5"/>
        <v>0</v>
      </c>
      <c r="F30" s="2"/>
      <c r="G30" s="10"/>
      <c r="H30" s="13"/>
      <c r="I30" s="156"/>
      <c r="J30" s="156"/>
      <c r="K30" s="15" t="s">
        <v>398</v>
      </c>
      <c r="L30" s="17">
        <v>46063</v>
      </c>
      <c r="M30" s="159"/>
      <c r="N30" s="16">
        <v>250</v>
      </c>
      <c r="O30" s="159">
        <f t="shared" si="1"/>
        <v>4945.3299999999972</v>
      </c>
      <c r="P30" s="186"/>
      <c r="Q30" s="2"/>
      <c r="R30" s="10"/>
      <c r="S30" s="13"/>
      <c r="T30" s="2"/>
      <c r="U30" s="118">
        <f t="shared" si="4"/>
        <v>896.06000000000006</v>
      </c>
      <c r="Z30" s="207"/>
      <c r="AA30" s="206"/>
      <c r="AB30" s="206"/>
      <c r="AC30" s="206"/>
    </row>
    <row r="31" spans="1:29" ht="14.1" customHeight="1">
      <c r="A31" s="15"/>
      <c r="B31" s="169"/>
      <c r="C31" s="159"/>
      <c r="D31" s="159"/>
      <c r="E31" s="216">
        <f t="shared" si="5"/>
        <v>0</v>
      </c>
      <c r="F31" s="2"/>
      <c r="G31" s="10"/>
      <c r="H31" s="13"/>
      <c r="I31" s="156"/>
      <c r="J31" s="156"/>
      <c r="K31" s="19" t="s">
        <v>62</v>
      </c>
      <c r="L31" s="17">
        <v>46087</v>
      </c>
      <c r="M31" s="10">
        <v>24.85</v>
      </c>
      <c r="N31" s="2"/>
      <c r="O31" s="159">
        <f t="shared" si="1"/>
        <v>4970.1799999999976</v>
      </c>
      <c r="P31" s="185"/>
      <c r="Q31" s="2"/>
      <c r="R31" s="2"/>
      <c r="S31" s="2"/>
      <c r="T31" s="2"/>
      <c r="U31" s="118">
        <f t="shared" si="4"/>
        <v>896.06000000000006</v>
      </c>
      <c r="Z31" s="207"/>
      <c r="AA31" s="206"/>
      <c r="AB31" s="206"/>
      <c r="AC31" s="206"/>
    </row>
    <row r="32" spans="1:29" ht="14.1" customHeight="1">
      <c r="A32" s="10"/>
      <c r="B32" s="169"/>
      <c r="C32" s="159"/>
      <c r="D32" s="159"/>
      <c r="E32" s="216">
        <f t="shared" si="5"/>
        <v>0</v>
      </c>
      <c r="F32" s="2"/>
      <c r="G32" s="10"/>
      <c r="H32" s="13"/>
      <c r="I32" s="156"/>
      <c r="J32" s="156"/>
      <c r="K32" s="19"/>
      <c r="L32" s="20"/>
      <c r="M32" s="10"/>
      <c r="N32" s="2"/>
      <c r="O32" s="221">
        <f t="shared" si="1"/>
        <v>4970.1799999999976</v>
      </c>
      <c r="P32" s="185"/>
      <c r="Q32" s="2"/>
      <c r="R32" s="2"/>
      <c r="S32" s="2"/>
      <c r="T32" s="2"/>
      <c r="U32" s="118">
        <f t="shared" si="4"/>
        <v>896.06000000000006</v>
      </c>
      <c r="Z32" s="207"/>
      <c r="AA32" s="206"/>
      <c r="AB32" s="206"/>
      <c r="AC32" s="206"/>
    </row>
    <row r="33" spans="1:29" ht="14.1" customHeight="1">
      <c r="A33" s="15"/>
      <c r="B33" s="169"/>
      <c r="C33" s="159"/>
      <c r="D33" s="159"/>
      <c r="E33" s="216">
        <f t="shared" si="5"/>
        <v>0</v>
      </c>
      <c r="F33" s="2"/>
      <c r="G33" s="10"/>
      <c r="H33" s="13"/>
      <c r="I33" s="156"/>
      <c r="J33" s="156"/>
      <c r="K33" s="10"/>
      <c r="L33" s="20"/>
      <c r="M33" s="10"/>
      <c r="N33" s="2"/>
      <c r="O33" s="221">
        <f t="shared" si="1"/>
        <v>4970.1799999999976</v>
      </c>
      <c r="P33" s="185"/>
      <c r="Q33" s="2"/>
      <c r="R33" s="2"/>
      <c r="S33" s="2"/>
      <c r="T33" s="2"/>
      <c r="U33" s="118">
        <f t="shared" si="4"/>
        <v>896.06000000000006</v>
      </c>
      <c r="Z33" s="207"/>
      <c r="AA33" s="206"/>
      <c r="AB33" s="206"/>
      <c r="AC33" s="206"/>
    </row>
    <row r="34" spans="1:29" ht="14.1" customHeight="1">
      <c r="A34" s="15"/>
      <c r="B34" s="169"/>
      <c r="C34" s="160"/>
      <c r="D34" s="160"/>
      <c r="E34" s="216">
        <f t="shared" si="5"/>
        <v>0</v>
      </c>
      <c r="F34" s="2"/>
      <c r="G34" s="10"/>
      <c r="H34" s="13"/>
      <c r="I34" s="156"/>
      <c r="J34" s="156"/>
      <c r="K34" s="10"/>
      <c r="L34" s="20"/>
      <c r="M34" s="134"/>
      <c r="N34" s="2"/>
      <c r="O34" s="221">
        <f t="shared" si="1"/>
        <v>4970.1799999999976</v>
      </c>
      <c r="P34" s="185"/>
      <c r="Q34" s="2"/>
      <c r="R34" s="2"/>
      <c r="S34" s="2"/>
      <c r="T34" s="2"/>
      <c r="U34" s="118">
        <f t="shared" si="4"/>
        <v>896.06000000000006</v>
      </c>
      <c r="Z34" s="207"/>
      <c r="AA34" s="206"/>
      <c r="AB34" s="206"/>
      <c r="AC34" s="206"/>
    </row>
    <row r="35" spans="1:29" ht="14.1" customHeight="1">
      <c r="A35" s="15"/>
      <c r="B35" s="169"/>
      <c r="C35" s="160"/>
      <c r="D35" s="160"/>
      <c r="E35" s="216">
        <f t="shared" si="5"/>
        <v>0</v>
      </c>
      <c r="F35" s="18"/>
      <c r="G35" s="10"/>
      <c r="H35" s="13"/>
      <c r="I35" s="156"/>
      <c r="J35" s="156"/>
      <c r="K35" s="15"/>
      <c r="L35" s="11"/>
      <c r="M35" s="159"/>
      <c r="N35" s="16"/>
      <c r="O35" s="221">
        <f t="shared" si="1"/>
        <v>4970.1799999999976</v>
      </c>
      <c r="P35" s="186"/>
      <c r="Q35" s="2"/>
      <c r="R35" s="10"/>
      <c r="S35" s="13"/>
      <c r="T35" s="2"/>
      <c r="U35" s="118">
        <f t="shared" si="4"/>
        <v>896.06000000000006</v>
      </c>
      <c r="Z35" s="207"/>
      <c r="AA35" s="206"/>
      <c r="AB35" s="206"/>
      <c r="AC35" s="206"/>
    </row>
    <row r="36" spans="1:29" ht="14.1" customHeight="1">
      <c r="A36" s="15"/>
      <c r="B36" s="169"/>
      <c r="C36" s="160"/>
      <c r="D36" s="160"/>
      <c r="E36" s="216">
        <f t="shared" si="5"/>
        <v>0</v>
      </c>
      <c r="F36" s="18"/>
      <c r="G36" s="10"/>
      <c r="H36" s="13"/>
      <c r="I36" s="156"/>
      <c r="J36" s="156"/>
      <c r="K36" s="10"/>
      <c r="L36" s="11"/>
      <c r="M36" s="159"/>
      <c r="N36" s="16"/>
      <c r="O36" s="221">
        <f t="shared" si="1"/>
        <v>4970.1799999999976</v>
      </c>
      <c r="P36" s="186"/>
      <c r="Q36" s="2"/>
      <c r="R36" s="10"/>
      <c r="S36" s="13"/>
      <c r="T36" s="19"/>
      <c r="U36" s="118">
        <f t="shared" si="4"/>
        <v>896.06000000000006</v>
      </c>
      <c r="Z36" s="207"/>
      <c r="AA36" s="206"/>
      <c r="AB36" s="206"/>
      <c r="AC36" s="206"/>
    </row>
    <row r="37" spans="1:29" ht="14.1" customHeight="1">
      <c r="A37" s="22"/>
      <c r="B37" s="169"/>
      <c r="C37" s="159"/>
      <c r="D37" s="160"/>
      <c r="E37" s="216">
        <f t="shared" si="5"/>
        <v>0</v>
      </c>
      <c r="F37" s="2"/>
      <c r="G37" s="10"/>
      <c r="H37" s="13"/>
      <c r="I37" s="156"/>
      <c r="J37" s="156"/>
      <c r="K37" s="10"/>
      <c r="L37" s="11"/>
      <c r="M37" s="159"/>
      <c r="N37" s="16"/>
      <c r="O37" s="221">
        <f t="shared" si="1"/>
        <v>4970.1799999999976</v>
      </c>
      <c r="P37" s="186"/>
      <c r="Q37" s="2"/>
      <c r="R37" s="10"/>
      <c r="S37" s="13"/>
      <c r="T37" s="2"/>
      <c r="U37" s="118">
        <f t="shared" si="4"/>
        <v>896.06000000000006</v>
      </c>
      <c r="Z37" s="207"/>
      <c r="AA37" s="206"/>
      <c r="AB37" s="206"/>
      <c r="AC37" s="206"/>
    </row>
    <row r="38" spans="1:29" ht="14.1" customHeight="1">
      <c r="A38" s="10"/>
      <c r="B38" s="169"/>
      <c r="C38" s="159"/>
      <c r="D38" s="159"/>
      <c r="E38" s="216">
        <f t="shared" si="5"/>
        <v>0</v>
      </c>
      <c r="F38" s="2"/>
      <c r="G38" s="10"/>
      <c r="H38" s="13"/>
      <c r="I38" s="156"/>
      <c r="J38" s="156"/>
      <c r="K38" s="15"/>
      <c r="L38" s="11"/>
      <c r="M38" s="159"/>
      <c r="N38" s="16"/>
      <c r="O38" s="221">
        <f t="shared" si="1"/>
        <v>4970.1799999999976</v>
      </c>
      <c r="P38" s="186"/>
      <c r="Q38" s="2"/>
      <c r="R38" s="10"/>
      <c r="S38" s="13"/>
      <c r="T38" s="2"/>
      <c r="U38" s="118">
        <f t="shared" si="4"/>
        <v>896.06000000000006</v>
      </c>
      <c r="Z38" s="207"/>
      <c r="AA38" s="206"/>
      <c r="AB38" s="206"/>
      <c r="AC38" s="206"/>
    </row>
    <row r="39" spans="1:29" ht="14.1" customHeight="1">
      <c r="A39" s="23"/>
      <c r="B39" s="177"/>
      <c r="C39" s="14"/>
      <c r="D39" s="14"/>
      <c r="E39" s="216">
        <f t="shared" si="5"/>
        <v>0</v>
      </c>
      <c r="F39" s="2"/>
      <c r="G39" s="10"/>
      <c r="H39" s="13"/>
      <c r="I39" s="156"/>
      <c r="J39" s="156"/>
      <c r="K39" s="28"/>
      <c r="L39" s="25"/>
      <c r="O39" s="221">
        <f t="shared" si="1"/>
        <v>4970.1799999999976</v>
      </c>
      <c r="P39" s="156"/>
      <c r="U39" s="118">
        <f t="shared" si="4"/>
        <v>896.06000000000006</v>
      </c>
      <c r="Z39" s="207"/>
      <c r="AA39" s="206"/>
      <c r="AB39" s="206"/>
      <c r="AC39" s="206"/>
    </row>
    <row r="40" spans="1:29" ht="14.1" customHeight="1">
      <c r="A40" s="14"/>
      <c r="B40" s="177"/>
      <c r="C40" s="14"/>
      <c r="D40" s="14"/>
      <c r="E40" s="216">
        <f t="shared" si="5"/>
        <v>0</v>
      </c>
      <c r="F40" s="2"/>
      <c r="G40" s="10"/>
      <c r="H40" s="13"/>
      <c r="I40" s="156"/>
      <c r="J40" s="156"/>
      <c r="O40" s="221">
        <f t="shared" si="1"/>
        <v>4970.1799999999976</v>
      </c>
      <c r="P40" s="156"/>
      <c r="U40" s="118">
        <f t="shared" si="4"/>
        <v>896.06000000000006</v>
      </c>
      <c r="Z40" s="207"/>
      <c r="AA40" s="206"/>
      <c r="AB40" s="206"/>
      <c r="AC40" s="206"/>
    </row>
    <row r="41" spans="1:29" ht="14.1" customHeight="1">
      <c r="A41" s="10"/>
      <c r="B41" s="169"/>
      <c r="C41" s="159"/>
      <c r="D41" s="159"/>
      <c r="E41" s="216">
        <f t="shared" si="5"/>
        <v>0</v>
      </c>
      <c r="F41" s="2"/>
      <c r="G41" s="10"/>
      <c r="H41" s="13"/>
      <c r="I41" s="156"/>
      <c r="J41" s="156"/>
      <c r="N41" s="26"/>
      <c r="O41" s="221">
        <f t="shared" si="1"/>
        <v>4970.1799999999976</v>
      </c>
      <c r="P41" s="156"/>
      <c r="S41" s="27"/>
      <c r="U41" s="118">
        <f t="shared" si="4"/>
        <v>896.06000000000006</v>
      </c>
      <c r="Z41" s="207"/>
      <c r="AA41" s="206"/>
      <c r="AB41" s="206"/>
      <c r="AC41" s="206"/>
    </row>
    <row r="42" spans="1:29" ht="14.1" customHeight="1">
      <c r="A42" s="15"/>
      <c r="B42" s="169"/>
      <c r="C42" s="10"/>
      <c r="D42" s="10"/>
      <c r="E42" s="216">
        <f t="shared" si="5"/>
        <v>0</v>
      </c>
      <c r="F42" s="2"/>
      <c r="G42" s="10"/>
      <c r="H42" s="13"/>
      <c r="I42" s="156"/>
      <c r="J42" s="156"/>
      <c r="K42" s="28"/>
      <c r="N42" s="26"/>
      <c r="O42" s="221">
        <f t="shared" si="1"/>
        <v>4970.1799999999976</v>
      </c>
      <c r="P42" s="156"/>
      <c r="S42" s="27"/>
      <c r="U42" s="118">
        <f t="shared" si="4"/>
        <v>896.06000000000006</v>
      </c>
      <c r="Z42" s="207"/>
      <c r="AA42" s="206"/>
      <c r="AB42" s="206"/>
      <c r="AC42" s="206"/>
    </row>
    <row r="43" spans="1:29" ht="14.1" customHeight="1">
      <c r="A43" s="15"/>
      <c r="B43" s="169"/>
      <c r="C43" s="161"/>
      <c r="D43" s="159"/>
      <c r="E43" s="216">
        <f t="shared" si="5"/>
        <v>0</v>
      </c>
      <c r="F43" s="2"/>
      <c r="G43" s="10"/>
      <c r="H43" s="13"/>
      <c r="I43" s="156"/>
      <c r="J43" s="156"/>
      <c r="K43" s="28"/>
      <c r="L43" s="25"/>
      <c r="M43" s="165"/>
      <c r="N43" s="29"/>
      <c r="O43" s="221">
        <f t="shared" si="1"/>
        <v>4970.1799999999976</v>
      </c>
      <c r="P43" s="187"/>
      <c r="U43" s="118">
        <f t="shared" si="4"/>
        <v>896.06000000000006</v>
      </c>
      <c r="Z43" s="207"/>
      <c r="AA43" s="206"/>
      <c r="AB43" s="206"/>
      <c r="AC43" s="206"/>
    </row>
    <row r="44" spans="1:29" ht="14.1" customHeight="1">
      <c r="A44" s="10"/>
      <c r="B44" s="169"/>
      <c r="C44" s="134"/>
      <c r="D44" s="159"/>
      <c r="E44" s="216">
        <f t="shared" si="5"/>
        <v>0</v>
      </c>
      <c r="F44" s="2"/>
      <c r="G44" s="10"/>
      <c r="H44" s="13"/>
      <c r="I44" s="156"/>
      <c r="J44" s="156"/>
      <c r="K44" s="28"/>
      <c r="L44" s="25"/>
      <c r="M44" s="128"/>
      <c r="N44" s="26"/>
      <c r="O44" s="221">
        <f>SUM(O43+M44-N44)</f>
        <v>4970.1799999999976</v>
      </c>
      <c r="P44" s="156"/>
      <c r="R44" s="30"/>
      <c r="S44" s="31"/>
      <c r="T44" s="32"/>
      <c r="U44" s="118">
        <f>SUM(U43+S44-T44)</f>
        <v>896.06000000000006</v>
      </c>
      <c r="Z44" s="207"/>
      <c r="AA44" s="206"/>
      <c r="AB44" s="206"/>
      <c r="AC44" s="206"/>
    </row>
    <row r="45" spans="1:29" ht="14.1" customHeight="1">
      <c r="A45" s="10"/>
      <c r="B45" s="169"/>
      <c r="C45" s="134"/>
      <c r="D45" s="159"/>
      <c r="E45" s="216">
        <f t="shared" si="5"/>
        <v>0</v>
      </c>
      <c r="F45" s="2"/>
      <c r="G45" s="10"/>
      <c r="H45" s="13"/>
      <c r="I45" s="156"/>
      <c r="J45" s="156"/>
      <c r="K45" s="10"/>
      <c r="L45" s="20"/>
      <c r="M45" s="10"/>
      <c r="N45" s="26"/>
      <c r="O45" s="221">
        <f t="shared" si="1"/>
        <v>4970.1799999999976</v>
      </c>
      <c r="P45" s="156"/>
      <c r="R45" s="19"/>
      <c r="S45" s="31"/>
      <c r="U45" s="118">
        <f t="shared" si="4"/>
        <v>896.06000000000006</v>
      </c>
      <c r="Z45" s="207"/>
      <c r="AA45" s="206"/>
      <c r="AB45" s="206"/>
      <c r="AC45" s="206"/>
    </row>
    <row r="46" spans="1:29" ht="14.1" customHeight="1">
      <c r="A46" s="10"/>
      <c r="B46" s="169"/>
      <c r="C46" s="134"/>
      <c r="D46" s="159"/>
      <c r="E46" s="216">
        <f t="shared" si="5"/>
        <v>0</v>
      </c>
      <c r="F46" s="2"/>
      <c r="G46" s="10"/>
      <c r="H46" s="13"/>
      <c r="I46" s="156"/>
      <c r="J46" s="156"/>
      <c r="K46" s="10"/>
      <c r="L46" s="20"/>
      <c r="M46" s="10"/>
      <c r="N46" s="26"/>
      <c r="O46" s="221">
        <f t="shared" si="1"/>
        <v>4970.1799999999976</v>
      </c>
      <c r="P46" s="156"/>
      <c r="R46" s="19"/>
      <c r="S46" s="31"/>
      <c r="U46" s="118">
        <f t="shared" si="4"/>
        <v>896.06000000000006</v>
      </c>
      <c r="Z46" s="207"/>
      <c r="AA46" s="206"/>
      <c r="AB46" s="206"/>
      <c r="AC46" s="206"/>
    </row>
    <row r="47" spans="1:29" ht="14.1" customHeight="1">
      <c r="D47" s="162"/>
      <c r="E47" s="216">
        <f t="shared" si="5"/>
        <v>0</v>
      </c>
      <c r="I47" s="156"/>
      <c r="J47" s="156"/>
      <c r="K47" s="10"/>
      <c r="L47" s="20"/>
      <c r="M47" s="134"/>
      <c r="N47" s="26"/>
      <c r="O47" s="221">
        <f t="shared" si="1"/>
        <v>4970.1799999999976</v>
      </c>
      <c r="P47" s="156"/>
      <c r="R47" s="19"/>
      <c r="S47" s="31"/>
      <c r="U47" s="118">
        <f t="shared" si="4"/>
        <v>896.06000000000006</v>
      </c>
      <c r="Z47" s="207"/>
      <c r="AA47" s="206"/>
      <c r="AB47" s="206"/>
      <c r="AC47" s="206"/>
    </row>
    <row r="48" spans="1:29" ht="14.1" customHeight="1">
      <c r="D48" s="162"/>
      <c r="E48" s="216">
        <f t="shared" si="5"/>
        <v>0</v>
      </c>
      <c r="I48" s="156"/>
      <c r="J48" s="156"/>
      <c r="K48" s="10"/>
      <c r="L48" s="20"/>
      <c r="M48" s="128"/>
      <c r="N48" s="26"/>
      <c r="O48" s="221">
        <f t="shared" si="1"/>
        <v>4970.1799999999976</v>
      </c>
      <c r="P48" s="156"/>
      <c r="R48" s="19"/>
      <c r="S48" s="31"/>
      <c r="U48" s="118">
        <f t="shared" si="4"/>
        <v>896.06000000000006</v>
      </c>
      <c r="Z48" s="207"/>
      <c r="AA48" s="206"/>
      <c r="AB48" s="206"/>
      <c r="AC48" s="206"/>
    </row>
    <row r="49" spans="1:29" ht="14.1" customHeight="1">
      <c r="C49" s="162"/>
      <c r="D49" s="162"/>
      <c r="E49" s="216">
        <f t="shared" si="5"/>
        <v>0</v>
      </c>
      <c r="I49" s="156"/>
      <c r="J49" s="156"/>
      <c r="K49" s="10"/>
      <c r="L49" s="20"/>
      <c r="M49" s="128"/>
      <c r="N49" s="26"/>
      <c r="O49" s="221">
        <f t="shared" si="1"/>
        <v>4970.1799999999976</v>
      </c>
      <c r="P49" s="156"/>
      <c r="R49" s="19"/>
      <c r="S49" s="31"/>
      <c r="U49" s="118">
        <f t="shared" si="4"/>
        <v>896.06000000000006</v>
      </c>
      <c r="Z49" s="207"/>
      <c r="AA49" s="206"/>
      <c r="AB49" s="206"/>
      <c r="AC49" s="206"/>
    </row>
    <row r="50" spans="1:29" ht="14.1" customHeight="1">
      <c r="C50" s="163"/>
      <c r="D50" s="163"/>
      <c r="E50" s="216">
        <f t="shared" si="5"/>
        <v>0</v>
      </c>
      <c r="I50" s="156"/>
      <c r="J50" s="156"/>
      <c r="K50" s="10"/>
      <c r="L50" s="20"/>
      <c r="M50" s="128"/>
      <c r="N50" s="26"/>
      <c r="O50" s="221">
        <f t="shared" si="1"/>
        <v>4970.1799999999976</v>
      </c>
      <c r="P50" s="156"/>
      <c r="R50" s="19"/>
      <c r="S50" s="31"/>
      <c r="U50" s="118">
        <f t="shared" si="4"/>
        <v>896.06000000000006</v>
      </c>
      <c r="Z50" s="207"/>
      <c r="AA50" s="206"/>
      <c r="AB50" s="206"/>
      <c r="AC50" s="206"/>
    </row>
    <row r="51" spans="1:29" ht="14.1" customHeight="1">
      <c r="E51" s="216">
        <f t="shared" si="5"/>
        <v>0</v>
      </c>
      <c r="I51" s="156"/>
      <c r="J51" s="156"/>
      <c r="K51" s="10"/>
      <c r="L51" s="20"/>
      <c r="M51" s="128"/>
      <c r="N51" s="26"/>
      <c r="O51" s="221">
        <f t="shared" si="1"/>
        <v>4970.1799999999976</v>
      </c>
      <c r="P51" s="156"/>
      <c r="U51" s="118">
        <f t="shared" si="4"/>
        <v>896.06000000000006</v>
      </c>
      <c r="Z51" s="207"/>
      <c r="AA51" s="206"/>
      <c r="AB51" s="206"/>
      <c r="AC51" s="206"/>
    </row>
    <row r="52" spans="1:29" ht="14.1" customHeight="1" thickBot="1">
      <c r="E52" s="217">
        <f t="shared" si="5"/>
        <v>0</v>
      </c>
      <c r="I52" s="156"/>
      <c r="J52" s="156"/>
      <c r="K52" s="10"/>
      <c r="L52" s="20"/>
      <c r="M52" s="128"/>
      <c r="N52" s="26"/>
      <c r="O52" s="222">
        <f t="shared" si="1"/>
        <v>4970.1799999999976</v>
      </c>
      <c r="P52" s="156"/>
      <c r="U52" s="223">
        <f t="shared" si="4"/>
        <v>896.06000000000006</v>
      </c>
      <c r="Z52" s="207"/>
      <c r="AA52" s="206"/>
      <c r="AB52" s="206"/>
      <c r="AC52" s="206"/>
    </row>
    <row r="53" spans="1:29" ht="16.5" thickBot="1">
      <c r="A53" s="167" t="s">
        <v>80</v>
      </c>
      <c r="E53" s="180">
        <f t="shared" si="5"/>
        <v>0</v>
      </c>
      <c r="I53" s="156"/>
      <c r="J53" s="156"/>
      <c r="K53" s="10"/>
      <c r="L53" s="20"/>
      <c r="M53" s="128"/>
      <c r="N53" s="26"/>
      <c r="O53" s="168">
        <f t="shared" si="1"/>
        <v>4970.1799999999976</v>
      </c>
      <c r="P53" s="156"/>
      <c r="U53" s="261">
        <f t="shared" si="4"/>
        <v>896.06000000000006</v>
      </c>
      <c r="Z53" s="207"/>
      <c r="AA53" s="206"/>
      <c r="AB53" s="206"/>
      <c r="AC53" s="206"/>
    </row>
    <row r="54" spans="1:29">
      <c r="A54" s="151" t="s">
        <v>100</v>
      </c>
      <c r="E54" s="182">
        <f>SUM(E53)</f>
        <v>0</v>
      </c>
      <c r="I54" s="156"/>
      <c r="J54" s="156"/>
      <c r="K54" s="10"/>
      <c r="L54" s="20"/>
      <c r="M54" s="128"/>
      <c r="N54" s="26"/>
      <c r="O54" s="178"/>
      <c r="P54" s="156"/>
      <c r="U54" s="179"/>
      <c r="Z54" s="207"/>
      <c r="AA54" s="206"/>
      <c r="AB54" s="206"/>
      <c r="AC54" s="206"/>
    </row>
    <row r="55" spans="1:29">
      <c r="A55" s="166" t="s">
        <v>133</v>
      </c>
      <c r="B55" s="113"/>
      <c r="D55" s="181"/>
      <c r="E55" s="183">
        <f>SUM(O53)</f>
        <v>4970.1799999999976</v>
      </c>
      <c r="I55" s="156"/>
      <c r="J55" s="156"/>
      <c r="K55" s="10"/>
      <c r="L55" s="20"/>
      <c r="M55" s="128"/>
      <c r="N55" s="26"/>
      <c r="O55" s="16"/>
      <c r="P55" s="156"/>
      <c r="Z55" s="207"/>
      <c r="AA55" s="206"/>
      <c r="AB55" s="206"/>
      <c r="AC55" s="206"/>
    </row>
    <row r="56" spans="1:29" ht="15.75" thickBot="1">
      <c r="A56" s="151" t="s">
        <v>117</v>
      </c>
      <c r="B56" s="113" t="s">
        <v>277</v>
      </c>
      <c r="E56" s="168">
        <f>SUM(U53)</f>
        <v>896.06000000000006</v>
      </c>
      <c r="I56" s="156"/>
      <c r="J56" s="156"/>
      <c r="K56" s="10"/>
      <c r="L56" s="20"/>
      <c r="M56" s="128"/>
      <c r="N56" s="26"/>
      <c r="O56" s="16"/>
      <c r="P56" s="156"/>
      <c r="Z56" s="207"/>
      <c r="AA56" s="206"/>
      <c r="AB56" s="206"/>
      <c r="AC56" s="206"/>
    </row>
    <row r="57" spans="1:29">
      <c r="A57" s="193"/>
      <c r="B57" s="194"/>
      <c r="C57" s="195"/>
      <c r="D57" s="195"/>
      <c r="E57" s="196">
        <f>SUM(E54:E56)</f>
        <v>5866.239999999998</v>
      </c>
      <c r="F57" s="197"/>
      <c r="G57" s="198"/>
      <c r="H57" s="199"/>
      <c r="I57" s="200"/>
      <c r="J57" s="200"/>
      <c r="K57" s="201"/>
      <c r="L57" s="202"/>
      <c r="M57" s="195"/>
      <c r="N57" s="203"/>
      <c r="O57" s="204"/>
      <c r="P57" s="200"/>
      <c r="Q57" s="197"/>
      <c r="R57" s="197"/>
      <c r="S57" s="197"/>
      <c r="T57" s="197"/>
      <c r="U57" s="197"/>
      <c r="V57" s="205"/>
      <c r="W57" s="197"/>
      <c r="X57" s="197"/>
      <c r="Y57" s="197"/>
      <c r="Z57" s="208"/>
      <c r="AA57" s="206"/>
      <c r="AB57" s="206"/>
      <c r="AC57" s="206"/>
    </row>
    <row r="58" spans="1:29">
      <c r="A58" s="193" t="s">
        <v>82</v>
      </c>
      <c r="C58" s="102">
        <v>46112</v>
      </c>
      <c r="I58" s="235"/>
      <c r="J58" s="235"/>
      <c r="P58" s="156"/>
    </row>
  </sheetData>
  <mergeCells count="2">
    <mergeCell ref="A1:H1"/>
    <mergeCell ref="Q1:X1"/>
  </mergeCells>
  <pageMargins left="0.11811023622047245" right="0.11811023622047245" top="0.35433070866141736" bottom="0.15748031496062992" header="0.31496062992125984" footer="0.31496062992125984"/>
  <pageSetup paperSize="9" scale="62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U41"/>
  <sheetViews>
    <sheetView view="pageLayout" topLeftCell="A7" zoomScaleNormal="100" workbookViewId="0">
      <selection activeCell="P1" sqref="P1"/>
    </sheetView>
  </sheetViews>
  <sheetFormatPr defaultRowHeight="15"/>
  <cols>
    <col min="1" max="1" width="11.140625" customWidth="1"/>
    <col min="2" max="2" width="7" customWidth="1"/>
    <col min="3" max="3" width="11.85546875" customWidth="1"/>
    <col min="4" max="4" width="11.5703125" customWidth="1"/>
    <col min="5" max="5" width="1.28515625" customWidth="1"/>
    <col min="6" max="6" width="9.7109375" customWidth="1"/>
    <col min="7" max="7" width="4.7109375" customWidth="1"/>
    <col min="8" max="8" width="10.140625" customWidth="1"/>
    <col min="9" max="9" width="10.5703125" customWidth="1"/>
    <col min="10" max="10" width="1" customWidth="1"/>
    <col min="11" max="11" width="11" customWidth="1"/>
    <col min="12" max="12" width="4.42578125" style="231" customWidth="1"/>
    <col min="13" max="13" width="9.42578125" bestFit="1" customWidth="1"/>
    <col min="14" max="14" width="12.140625" customWidth="1"/>
    <col min="15" max="15" width="1" customWidth="1"/>
    <col min="16" max="16" width="10.28515625" customWidth="1"/>
    <col min="17" max="17" width="5.28515625" customWidth="1"/>
    <col min="18" max="18" width="9.5703125" customWidth="1"/>
    <col min="19" max="19" width="8.7109375" customWidth="1"/>
    <col min="20" max="20" width="0.7109375" customWidth="1"/>
    <col min="21" max="21" width="13.85546875" customWidth="1"/>
  </cols>
  <sheetData>
    <row r="1" spans="1:21" ht="43.5">
      <c r="A1" s="34" t="s">
        <v>14</v>
      </c>
      <c r="B1" s="42" t="s">
        <v>109</v>
      </c>
      <c r="C1" s="35" t="s">
        <v>1</v>
      </c>
      <c r="D1" s="36" t="s">
        <v>64</v>
      </c>
      <c r="E1" s="37"/>
      <c r="F1" s="38" t="s">
        <v>65</v>
      </c>
      <c r="G1" s="38" t="s">
        <v>109</v>
      </c>
      <c r="H1" s="39" t="s">
        <v>1</v>
      </c>
      <c r="I1" s="36" t="s">
        <v>66</v>
      </c>
      <c r="J1" s="37"/>
      <c r="K1" s="38" t="s">
        <v>65</v>
      </c>
      <c r="L1" s="228" t="s">
        <v>109</v>
      </c>
      <c r="M1" s="39" t="s">
        <v>1</v>
      </c>
      <c r="N1" s="36" t="s">
        <v>67</v>
      </c>
      <c r="O1" s="37"/>
      <c r="P1" s="38" t="s">
        <v>65</v>
      </c>
      <c r="Q1" s="38" t="s">
        <v>109</v>
      </c>
      <c r="R1" s="39" t="s">
        <v>1</v>
      </c>
      <c r="S1" s="40" t="s">
        <v>68</v>
      </c>
      <c r="T1" s="41"/>
      <c r="U1" s="36" t="s">
        <v>69</v>
      </c>
    </row>
    <row r="2" spans="1:21" ht="12.75" customHeight="1">
      <c r="A2" s="34"/>
      <c r="B2" s="42"/>
      <c r="C2" s="35"/>
      <c r="D2" s="42" t="s">
        <v>41</v>
      </c>
      <c r="E2" s="37"/>
      <c r="F2" s="38"/>
      <c r="G2" s="137"/>
      <c r="H2" s="43"/>
      <c r="I2" s="42" t="s">
        <v>42</v>
      </c>
      <c r="J2" s="37"/>
      <c r="K2" s="38"/>
      <c r="L2" s="228"/>
      <c r="M2" s="43"/>
      <c r="N2" s="42" t="s">
        <v>43</v>
      </c>
      <c r="O2" s="37"/>
      <c r="P2" s="38"/>
      <c r="Q2" s="38"/>
      <c r="R2" s="43"/>
      <c r="S2" s="42" t="s">
        <v>44</v>
      </c>
      <c r="T2" s="41"/>
      <c r="U2" s="42"/>
    </row>
    <row r="3" spans="1:21">
      <c r="A3" s="34" t="s">
        <v>18</v>
      </c>
      <c r="B3" s="259"/>
      <c r="C3" s="44">
        <v>45777</v>
      </c>
      <c r="D3" s="45">
        <v>7854</v>
      </c>
      <c r="E3" s="285"/>
      <c r="F3" s="286"/>
      <c r="G3" s="287"/>
      <c r="H3" s="56">
        <v>45895</v>
      </c>
      <c r="I3" s="45">
        <v>7854</v>
      </c>
      <c r="J3" s="285"/>
      <c r="K3" s="286"/>
      <c r="L3" s="50"/>
      <c r="M3" s="44">
        <v>46009</v>
      </c>
      <c r="N3" s="45">
        <v>7854</v>
      </c>
      <c r="O3" s="285"/>
      <c r="P3" s="64"/>
      <c r="Q3" s="64"/>
      <c r="R3" s="44"/>
      <c r="S3" s="50"/>
      <c r="T3" s="288"/>
      <c r="U3" s="45">
        <f t="shared" ref="U3:U35" si="0">SUM(D3+I3+N3+S3)</f>
        <v>23562</v>
      </c>
    </row>
    <row r="4" spans="1:21" ht="12.75" customHeight="1">
      <c r="A4" s="227"/>
      <c r="B4" s="42"/>
      <c r="E4" s="46"/>
      <c r="F4" s="51"/>
      <c r="G4" s="138"/>
      <c r="H4" s="3"/>
      <c r="I4" s="3"/>
      <c r="J4" s="46"/>
      <c r="K4" s="52"/>
      <c r="L4" s="71"/>
      <c r="M4" s="44"/>
      <c r="N4" s="45"/>
      <c r="O4" s="46"/>
      <c r="P4" s="49"/>
      <c r="Q4" s="49"/>
      <c r="R4" s="44"/>
      <c r="S4" s="48"/>
      <c r="T4" s="61"/>
      <c r="U4" s="45"/>
    </row>
    <row r="5" spans="1:21">
      <c r="A5" s="34" t="s">
        <v>70</v>
      </c>
      <c r="B5" s="42"/>
      <c r="C5" s="44"/>
      <c r="D5" s="45"/>
      <c r="E5" s="46"/>
      <c r="F5" s="49"/>
      <c r="G5" s="59"/>
      <c r="H5" s="44"/>
      <c r="I5" s="45"/>
      <c r="J5" s="46"/>
      <c r="K5" s="49"/>
      <c r="L5" s="71"/>
      <c r="M5" s="44"/>
      <c r="N5" s="45"/>
      <c r="O5" s="46"/>
      <c r="P5" s="49"/>
      <c r="Q5" s="49"/>
      <c r="R5" s="55"/>
      <c r="S5" s="55"/>
      <c r="T5" s="61"/>
      <c r="U5" s="45">
        <f t="shared" si="0"/>
        <v>0</v>
      </c>
    </row>
    <row r="6" spans="1:21" ht="12.75" customHeight="1">
      <c r="A6" s="34">
        <v>7818</v>
      </c>
      <c r="B6" s="42"/>
      <c r="C6" s="44">
        <v>45814</v>
      </c>
      <c r="D6" s="289">
        <v>5.57</v>
      </c>
      <c r="E6" s="285"/>
      <c r="F6" s="290">
        <v>7818</v>
      </c>
      <c r="G6" s="291"/>
      <c r="H6" s="56">
        <v>45905</v>
      </c>
      <c r="I6" s="45">
        <v>5.21</v>
      </c>
      <c r="J6" s="285"/>
      <c r="K6" s="290">
        <v>7818</v>
      </c>
      <c r="L6" s="64"/>
      <c r="M6" s="44">
        <v>45996</v>
      </c>
      <c r="N6" s="45">
        <v>2.04</v>
      </c>
      <c r="O6" s="285"/>
      <c r="P6" s="290">
        <v>7818</v>
      </c>
      <c r="Q6" s="292"/>
      <c r="R6" s="56">
        <v>46087</v>
      </c>
      <c r="S6" s="54">
        <v>12.38</v>
      </c>
      <c r="T6" s="293"/>
      <c r="U6" s="45">
        <f>SUM(D6+I6+N6+S6)</f>
        <v>25.200000000000003</v>
      </c>
    </row>
    <row r="7" spans="1:21">
      <c r="A7" s="34">
        <v>3981</v>
      </c>
      <c r="B7" s="42"/>
      <c r="C7" s="44">
        <v>45814</v>
      </c>
      <c r="D7" s="45">
        <v>110.86</v>
      </c>
      <c r="E7" s="285"/>
      <c r="F7" s="290">
        <v>3981</v>
      </c>
      <c r="G7" s="291"/>
      <c r="H7" s="56">
        <v>45905</v>
      </c>
      <c r="I7" s="45">
        <v>108.9</v>
      </c>
      <c r="J7" s="285"/>
      <c r="K7" s="294">
        <v>3981</v>
      </c>
      <c r="L7" s="64"/>
      <c r="M7" s="44">
        <v>45996</v>
      </c>
      <c r="N7" s="45">
        <v>67.78</v>
      </c>
      <c r="O7" s="285"/>
      <c r="P7" s="290">
        <v>3981</v>
      </c>
      <c r="Q7" s="58"/>
      <c r="R7" s="56">
        <v>46087</v>
      </c>
      <c r="S7" s="54">
        <v>24.85</v>
      </c>
      <c r="T7" s="293"/>
      <c r="U7" s="45">
        <f>SUM(D7+I7+N7+S7)</f>
        <v>312.39</v>
      </c>
    </row>
    <row r="8" spans="1:21">
      <c r="A8" s="47"/>
      <c r="B8" s="53"/>
      <c r="C8" s="44"/>
      <c r="D8" s="50"/>
      <c r="E8" s="46"/>
      <c r="F8" s="49"/>
      <c r="G8" s="59"/>
      <c r="H8" s="44"/>
      <c r="I8" s="45"/>
      <c r="J8" s="46"/>
      <c r="K8" s="49"/>
      <c r="L8" s="71"/>
      <c r="M8" s="44"/>
      <c r="N8" s="45"/>
      <c r="O8" s="46"/>
      <c r="P8" s="49"/>
      <c r="Q8" s="49"/>
      <c r="R8" s="44"/>
      <c r="S8" s="48"/>
      <c r="T8" s="61"/>
      <c r="U8" s="45">
        <f t="shared" si="0"/>
        <v>0</v>
      </c>
    </row>
    <row r="9" spans="1:21">
      <c r="A9" s="47"/>
      <c r="B9" s="53"/>
      <c r="C9" s="44"/>
      <c r="D9" s="45"/>
      <c r="E9" s="46"/>
      <c r="F9" s="49"/>
      <c r="G9" s="59"/>
      <c r="H9" s="44"/>
      <c r="I9" s="45"/>
      <c r="J9" s="46"/>
      <c r="K9" s="49"/>
      <c r="L9" s="71"/>
      <c r="M9" s="44"/>
      <c r="N9" s="45"/>
      <c r="O9" s="46"/>
      <c r="P9" s="49"/>
      <c r="Q9" s="49"/>
      <c r="R9" s="44"/>
      <c r="S9" s="48"/>
      <c r="T9" s="61"/>
      <c r="U9" s="45">
        <f t="shared" si="0"/>
        <v>0</v>
      </c>
    </row>
    <row r="10" spans="1:21">
      <c r="A10" s="47"/>
      <c r="B10" s="53"/>
      <c r="C10" s="44"/>
      <c r="D10" s="45"/>
      <c r="E10" s="46"/>
      <c r="F10" s="49"/>
      <c r="G10" s="59"/>
      <c r="H10" s="44"/>
      <c r="I10" s="45"/>
      <c r="J10" s="46"/>
      <c r="K10" s="49"/>
      <c r="L10" s="71"/>
      <c r="M10" s="44"/>
      <c r="N10" s="45"/>
      <c r="O10" s="46"/>
      <c r="P10" s="49"/>
      <c r="Q10" s="49"/>
      <c r="R10" s="44"/>
      <c r="S10" s="48"/>
      <c r="T10" s="61"/>
      <c r="U10" s="45">
        <f t="shared" si="0"/>
        <v>0</v>
      </c>
    </row>
    <row r="11" spans="1:21">
      <c r="A11" s="34" t="s">
        <v>71</v>
      </c>
      <c r="B11" s="42"/>
      <c r="C11" s="44"/>
      <c r="D11" s="45"/>
      <c r="E11" s="46"/>
      <c r="F11" s="49"/>
      <c r="G11" s="59"/>
      <c r="H11" s="44"/>
      <c r="I11" s="45"/>
      <c r="J11" s="46"/>
      <c r="K11" s="49"/>
      <c r="L11" s="71"/>
      <c r="M11" s="44"/>
      <c r="N11" s="45"/>
      <c r="O11" s="46"/>
      <c r="P11" s="49"/>
      <c r="Q11" s="49"/>
      <c r="R11" s="44"/>
      <c r="S11" s="48"/>
      <c r="T11" s="61"/>
      <c r="U11" s="45">
        <f t="shared" si="0"/>
        <v>0</v>
      </c>
    </row>
    <row r="12" spans="1:21">
      <c r="A12" s="47"/>
      <c r="B12" s="50">
        <v>118</v>
      </c>
      <c r="C12" s="44">
        <v>45753</v>
      </c>
      <c r="D12" s="45">
        <v>550</v>
      </c>
      <c r="E12" s="285"/>
      <c r="F12" s="264"/>
      <c r="G12" s="291"/>
      <c r="H12" s="44"/>
      <c r="I12" s="45"/>
      <c r="J12" s="285"/>
      <c r="K12" s="287"/>
      <c r="L12" s="50">
        <v>125</v>
      </c>
      <c r="M12" s="44">
        <v>45954</v>
      </c>
      <c r="N12" s="45">
        <v>577.5</v>
      </c>
      <c r="O12" s="285"/>
      <c r="P12" s="287"/>
      <c r="Q12" s="295"/>
      <c r="R12" s="44"/>
      <c r="S12" s="48"/>
      <c r="T12" s="293"/>
      <c r="U12" s="45">
        <f t="shared" si="0"/>
        <v>1127.5</v>
      </c>
    </row>
    <row r="13" spans="1:21" ht="12.75" customHeight="1">
      <c r="A13" s="47"/>
      <c r="B13" s="50">
        <v>119</v>
      </c>
      <c r="C13" s="44">
        <v>45789</v>
      </c>
      <c r="D13" s="45">
        <v>195</v>
      </c>
      <c r="E13" s="285"/>
      <c r="F13" s="263"/>
      <c r="G13" s="296"/>
      <c r="H13" s="58"/>
      <c r="I13" s="58"/>
      <c r="J13" s="285"/>
      <c r="K13" s="55"/>
      <c r="L13" s="50">
        <v>126</v>
      </c>
      <c r="M13" s="44">
        <v>45980</v>
      </c>
      <c r="N13" s="45">
        <v>143</v>
      </c>
      <c r="O13" s="285"/>
      <c r="P13" s="297"/>
      <c r="Q13" s="295"/>
      <c r="R13" s="44"/>
      <c r="S13" s="48"/>
      <c r="T13" s="293"/>
      <c r="U13" s="45">
        <f t="shared" si="0"/>
        <v>338</v>
      </c>
    </row>
    <row r="14" spans="1:21" ht="12.75" customHeight="1">
      <c r="A14" s="47"/>
      <c r="B14" s="50">
        <v>120</v>
      </c>
      <c r="C14" s="44">
        <v>45790</v>
      </c>
      <c r="D14" s="45">
        <v>143</v>
      </c>
      <c r="E14" s="285"/>
      <c r="F14" s="55"/>
      <c r="G14" s="287"/>
      <c r="H14" s="44"/>
      <c r="I14" s="45"/>
      <c r="J14" s="285"/>
      <c r="K14" s="55"/>
      <c r="L14" s="50"/>
      <c r="M14" s="44"/>
      <c r="N14" s="45"/>
      <c r="O14" s="285"/>
      <c r="P14" s="264"/>
      <c r="Q14" s="295"/>
      <c r="R14" s="44"/>
      <c r="S14" s="48"/>
      <c r="T14" s="293"/>
      <c r="U14" s="45">
        <f t="shared" si="0"/>
        <v>143</v>
      </c>
    </row>
    <row r="15" spans="1:21" ht="12.75" customHeight="1">
      <c r="A15" s="47"/>
      <c r="B15" s="50">
        <v>124</v>
      </c>
      <c r="C15" s="44">
        <v>45819</v>
      </c>
      <c r="D15" s="45">
        <v>46</v>
      </c>
      <c r="E15" s="285"/>
      <c r="F15" s="286"/>
      <c r="G15" s="291"/>
      <c r="H15" s="44"/>
      <c r="I15" s="45"/>
      <c r="J15" s="285"/>
      <c r="K15" s="286"/>
      <c r="L15" s="64"/>
      <c r="M15" s="44"/>
      <c r="N15" s="45"/>
      <c r="O15" s="285"/>
      <c r="P15" s="286"/>
      <c r="Q15" s="64"/>
      <c r="R15" s="44"/>
      <c r="S15" s="48"/>
      <c r="T15" s="293"/>
      <c r="U15" s="45">
        <f t="shared" si="0"/>
        <v>46</v>
      </c>
    </row>
    <row r="16" spans="1:21" ht="12.75" customHeight="1">
      <c r="A16" s="47"/>
      <c r="B16" s="50">
        <v>117</v>
      </c>
      <c r="C16" s="44">
        <v>45825</v>
      </c>
      <c r="D16" s="45">
        <v>285</v>
      </c>
      <c r="E16" s="285"/>
      <c r="F16" s="55"/>
      <c r="G16" s="287"/>
      <c r="H16" s="44"/>
      <c r="I16" s="45"/>
      <c r="J16" s="285"/>
      <c r="K16" s="291"/>
      <c r="L16" s="64"/>
      <c r="M16" s="44"/>
      <c r="N16" s="45"/>
      <c r="O16" s="285"/>
      <c r="P16" s="64"/>
      <c r="Q16" s="64"/>
      <c r="R16" s="44"/>
      <c r="S16" s="48"/>
      <c r="T16" s="293"/>
      <c r="U16" s="45">
        <f t="shared" si="0"/>
        <v>285</v>
      </c>
    </row>
    <row r="17" spans="1:21" ht="12.75" customHeight="1">
      <c r="A17" s="47"/>
      <c r="B17" s="50">
        <v>121</v>
      </c>
      <c r="C17" s="44">
        <v>45826</v>
      </c>
      <c r="D17" s="45">
        <v>288.5</v>
      </c>
      <c r="E17" s="285"/>
      <c r="F17" s="64"/>
      <c r="G17" s="291"/>
      <c r="H17" s="44"/>
      <c r="I17" s="45"/>
      <c r="J17" s="285"/>
      <c r="K17" s="291"/>
      <c r="L17" s="64"/>
      <c r="M17" s="44"/>
      <c r="N17" s="45"/>
      <c r="O17" s="285"/>
      <c r="P17" s="64"/>
      <c r="Q17" s="64"/>
      <c r="R17" s="44"/>
      <c r="S17" s="48"/>
      <c r="T17" s="293"/>
      <c r="U17" s="45">
        <f t="shared" si="0"/>
        <v>288.5</v>
      </c>
    </row>
    <row r="18" spans="1:21" ht="12.75" customHeight="1">
      <c r="A18" s="47"/>
      <c r="B18" s="50">
        <v>122</v>
      </c>
      <c r="C18" s="44">
        <v>45826</v>
      </c>
      <c r="D18" s="45">
        <v>390</v>
      </c>
      <c r="E18" s="285"/>
      <c r="F18" s="64"/>
      <c r="G18" s="291"/>
      <c r="H18" s="44"/>
      <c r="I18" s="45"/>
      <c r="J18" s="285"/>
      <c r="K18" s="291"/>
      <c r="L18" s="64"/>
      <c r="M18" s="44"/>
      <c r="N18" s="45"/>
      <c r="O18" s="285"/>
      <c r="P18" s="64"/>
      <c r="Q18" s="64"/>
      <c r="R18" s="44"/>
      <c r="S18" s="48"/>
      <c r="T18" s="293"/>
      <c r="U18" s="45">
        <f t="shared" si="0"/>
        <v>390</v>
      </c>
    </row>
    <row r="19" spans="1:21" ht="12.75" customHeight="1">
      <c r="A19" s="47"/>
      <c r="B19" s="50">
        <v>123</v>
      </c>
      <c r="C19" s="44">
        <v>45830</v>
      </c>
      <c r="D19" s="45">
        <v>143</v>
      </c>
      <c r="E19" s="285"/>
      <c r="F19" s="64"/>
      <c r="G19" s="291"/>
      <c r="H19" s="44"/>
      <c r="I19" s="45"/>
      <c r="J19" s="285"/>
      <c r="K19" s="291"/>
      <c r="L19" s="64"/>
      <c r="M19" s="44"/>
      <c r="N19" s="45"/>
      <c r="O19" s="285"/>
      <c r="P19" s="64"/>
      <c r="Q19" s="64"/>
      <c r="R19" s="44"/>
      <c r="S19" s="48"/>
      <c r="T19" s="293"/>
      <c r="U19" s="45">
        <f t="shared" si="0"/>
        <v>143</v>
      </c>
    </row>
    <row r="20" spans="1:21">
      <c r="A20" s="34" t="s">
        <v>458</v>
      </c>
      <c r="B20" s="42"/>
      <c r="C20" s="44"/>
      <c r="D20" s="45"/>
      <c r="E20" s="46"/>
      <c r="F20" s="49"/>
      <c r="G20" s="59"/>
      <c r="H20" s="44"/>
      <c r="I20" s="45"/>
      <c r="J20" s="46"/>
      <c r="K20" s="142"/>
      <c r="L20" s="71"/>
      <c r="M20" s="44"/>
      <c r="N20" s="45"/>
      <c r="O20" s="46"/>
      <c r="P20" s="71"/>
      <c r="Q20" s="71"/>
      <c r="R20" s="44"/>
      <c r="S20" s="48"/>
      <c r="T20" s="61"/>
      <c r="U20" s="45">
        <f t="shared" si="0"/>
        <v>0</v>
      </c>
    </row>
    <row r="21" spans="1:21">
      <c r="A21" s="55" t="s">
        <v>106</v>
      </c>
      <c r="B21" s="53"/>
      <c r="C21" s="58"/>
      <c r="D21" s="50"/>
      <c r="E21" s="46"/>
      <c r="F21" s="263"/>
      <c r="G21" s="139"/>
      <c r="H21" s="56">
        <v>45867</v>
      </c>
      <c r="I21" s="16">
        <v>60.71</v>
      </c>
      <c r="J21" s="60"/>
      <c r="K21" s="71"/>
      <c r="L21" s="71"/>
      <c r="M21" s="44"/>
      <c r="N21" s="45"/>
      <c r="O21" s="46"/>
      <c r="P21" s="49"/>
      <c r="Q21" s="71"/>
      <c r="R21" s="44"/>
      <c r="S21" s="48"/>
      <c r="T21" s="61"/>
      <c r="U21" s="45">
        <f t="shared" si="0"/>
        <v>60.71</v>
      </c>
    </row>
    <row r="22" spans="1:21">
      <c r="A22" s="265" t="s">
        <v>95</v>
      </c>
      <c r="B22" s="136"/>
      <c r="C22" s="56"/>
      <c r="D22" s="54"/>
      <c r="E22" s="46"/>
      <c r="F22" s="57"/>
      <c r="G22" s="139"/>
      <c r="H22" s="44"/>
      <c r="I22" s="45"/>
      <c r="J22" s="46"/>
      <c r="K22" s="71"/>
      <c r="L22" s="71"/>
      <c r="M22" s="44"/>
      <c r="N22" s="45"/>
      <c r="O22" s="46"/>
      <c r="P22" s="64"/>
      <c r="Q22" s="71"/>
      <c r="R22" s="56"/>
      <c r="S22" s="135"/>
      <c r="T22" s="61"/>
      <c r="U22" s="45">
        <f t="shared" si="0"/>
        <v>0</v>
      </c>
    </row>
    <row r="23" spans="1:21">
      <c r="A23" s="263" t="s">
        <v>72</v>
      </c>
      <c r="B23" s="127"/>
      <c r="C23" s="44"/>
      <c r="D23" s="54"/>
      <c r="E23" s="46"/>
      <c r="F23" s="49"/>
      <c r="G23" s="59"/>
      <c r="H23" s="44"/>
      <c r="I23" s="45"/>
      <c r="J23" s="46"/>
      <c r="K23" s="71"/>
      <c r="L23" s="71"/>
      <c r="M23" s="44"/>
      <c r="N23" s="45"/>
      <c r="O23" s="46"/>
      <c r="P23" s="64"/>
      <c r="Q23" s="71"/>
      <c r="R23" s="56"/>
      <c r="S23" s="135"/>
      <c r="T23" s="61"/>
      <c r="U23" s="45">
        <f t="shared" si="0"/>
        <v>0</v>
      </c>
    </row>
    <row r="24" spans="1:21">
      <c r="A24" s="55" t="s">
        <v>107</v>
      </c>
      <c r="B24" s="127"/>
      <c r="C24" s="44">
        <v>45748</v>
      </c>
      <c r="D24" s="54">
        <v>180</v>
      </c>
      <c r="E24" s="46"/>
      <c r="F24" s="49"/>
      <c r="G24" s="59"/>
      <c r="H24" s="44"/>
      <c r="I24" s="45"/>
      <c r="J24" s="46"/>
      <c r="K24" s="71"/>
      <c r="L24" s="71"/>
      <c r="M24" s="44"/>
      <c r="N24" s="45"/>
      <c r="O24" s="46"/>
      <c r="P24" s="49"/>
      <c r="Q24" s="71"/>
      <c r="R24" s="56"/>
      <c r="S24" s="135"/>
      <c r="T24" s="61"/>
      <c r="U24" s="45">
        <f>SUM(D24+I24+N24+S24)</f>
        <v>180</v>
      </c>
    </row>
    <row r="25" spans="1:21">
      <c r="A25" s="34"/>
      <c r="B25" s="42"/>
      <c r="C25" s="44"/>
      <c r="D25" s="45"/>
      <c r="E25" s="46"/>
      <c r="F25" s="49"/>
      <c r="G25" s="59"/>
      <c r="H25" s="44"/>
      <c r="I25" s="50"/>
      <c r="J25" s="46"/>
      <c r="K25" s="232"/>
      <c r="L25" s="71"/>
      <c r="M25" s="44"/>
      <c r="N25" s="45"/>
      <c r="O25" s="46"/>
      <c r="P25" s="49"/>
      <c r="Q25" s="71"/>
      <c r="R25" s="56"/>
      <c r="S25" s="135"/>
      <c r="T25" s="61"/>
      <c r="U25" s="45">
        <f t="shared" si="0"/>
        <v>0</v>
      </c>
    </row>
    <row r="26" spans="1:21">
      <c r="A26" s="34" t="s">
        <v>464</v>
      </c>
      <c r="B26" s="42"/>
      <c r="C26" s="44"/>
      <c r="D26" s="45"/>
      <c r="E26" s="46"/>
      <c r="F26" s="284" t="s">
        <v>463</v>
      </c>
      <c r="G26" s="3"/>
      <c r="H26" s="283">
        <v>45911</v>
      </c>
      <c r="I26" s="282">
        <v>250</v>
      </c>
      <c r="J26" s="46"/>
      <c r="K26" s="232" t="s">
        <v>463</v>
      </c>
      <c r="L26" s="71"/>
      <c r="M26" s="44">
        <v>45940</v>
      </c>
      <c r="N26" s="45">
        <v>45980</v>
      </c>
      <c r="O26" s="46"/>
      <c r="P26" s="49"/>
      <c r="Q26" s="71"/>
      <c r="R26" s="44"/>
      <c r="S26" s="48"/>
      <c r="T26" s="61"/>
      <c r="U26" s="45">
        <f>SUM(D26+I26+N26+S26)</f>
        <v>46230</v>
      </c>
    </row>
    <row r="27" spans="1:21">
      <c r="A27" s="57"/>
      <c r="B27" s="53"/>
      <c r="C27" s="44"/>
      <c r="D27" s="45"/>
      <c r="E27" s="46"/>
      <c r="F27" s="49"/>
      <c r="G27" s="59"/>
      <c r="H27" s="44"/>
      <c r="I27" s="50"/>
      <c r="J27" s="46"/>
      <c r="K27" s="232" t="s">
        <v>463</v>
      </c>
      <c r="L27" s="71"/>
      <c r="M27" s="44">
        <v>45954</v>
      </c>
      <c r="N27" s="45">
        <v>45575</v>
      </c>
      <c r="O27" s="46"/>
      <c r="P27" s="49"/>
      <c r="Q27" s="71"/>
      <c r="R27" s="44"/>
      <c r="S27" s="48"/>
      <c r="T27" s="61"/>
      <c r="U27" s="45">
        <f t="shared" si="0"/>
        <v>45575</v>
      </c>
    </row>
    <row r="28" spans="1:21">
      <c r="A28" s="34"/>
      <c r="B28" s="42"/>
      <c r="C28" s="44"/>
      <c r="D28" s="45"/>
      <c r="E28" s="46"/>
      <c r="F28" s="49"/>
      <c r="G28" s="59"/>
      <c r="H28" s="44"/>
      <c r="I28" s="50"/>
      <c r="J28" s="46"/>
      <c r="K28" s="71"/>
      <c r="L28" s="71"/>
      <c r="M28" s="44"/>
      <c r="N28" s="45"/>
      <c r="O28" s="46"/>
      <c r="P28" s="49"/>
      <c r="Q28" s="71"/>
      <c r="R28" s="44"/>
      <c r="S28" s="48"/>
      <c r="T28" s="61"/>
      <c r="U28" s="45">
        <f t="shared" si="0"/>
        <v>0</v>
      </c>
    </row>
    <row r="29" spans="1:21">
      <c r="A29" s="34" t="s">
        <v>153</v>
      </c>
      <c r="B29" s="42"/>
      <c r="C29" s="44">
        <v>45796</v>
      </c>
      <c r="D29" s="45">
        <v>547.98</v>
      </c>
      <c r="E29" s="46"/>
      <c r="F29" s="52"/>
      <c r="G29" s="59"/>
      <c r="H29" s="44"/>
      <c r="I29" s="54"/>
      <c r="J29" s="46"/>
      <c r="K29" s="71"/>
      <c r="L29" s="71"/>
      <c r="M29" s="44">
        <v>45959</v>
      </c>
      <c r="N29" s="45">
        <v>19802.37</v>
      </c>
      <c r="O29" s="46"/>
      <c r="P29" s="49"/>
      <c r="Q29" s="71"/>
      <c r="R29" s="44"/>
      <c r="S29" s="48"/>
      <c r="T29" s="61"/>
      <c r="U29" s="45">
        <f t="shared" si="0"/>
        <v>20350.349999999999</v>
      </c>
    </row>
    <row r="30" spans="1:21">
      <c r="A30" s="47"/>
      <c r="B30" s="53"/>
      <c r="C30" s="44"/>
      <c r="D30" s="45"/>
      <c r="E30" s="46"/>
      <c r="F30" s="64"/>
      <c r="G30" s="59"/>
      <c r="H30" s="44"/>
      <c r="I30" s="45"/>
      <c r="J30" s="46"/>
      <c r="K30" s="71"/>
      <c r="L30" s="71"/>
      <c r="M30" s="44"/>
      <c r="N30" s="45"/>
      <c r="O30" s="46"/>
      <c r="P30" s="49"/>
      <c r="Q30" s="71"/>
      <c r="R30" s="44"/>
      <c r="S30" s="48"/>
      <c r="T30" s="61"/>
      <c r="U30" s="45">
        <f t="shared" si="0"/>
        <v>0</v>
      </c>
    </row>
    <row r="31" spans="1:21">
      <c r="A31" s="213" t="s">
        <v>459</v>
      </c>
      <c r="B31" s="42"/>
      <c r="C31" s="44"/>
      <c r="D31" s="50"/>
      <c r="E31" s="46"/>
      <c r="F31" s="49"/>
      <c r="G31" s="59"/>
      <c r="H31" s="44"/>
      <c r="I31" s="45"/>
      <c r="J31" s="46"/>
      <c r="K31" s="233"/>
      <c r="L31" s="229"/>
      <c r="M31" s="44"/>
      <c r="N31" s="62"/>
      <c r="O31" s="46"/>
      <c r="P31" s="367" t="s">
        <v>462</v>
      </c>
      <c r="Q31" s="368"/>
      <c r="R31" s="44">
        <v>46096</v>
      </c>
      <c r="S31" s="48">
        <v>35</v>
      </c>
      <c r="T31" s="61"/>
      <c r="U31" s="45">
        <f t="shared" si="0"/>
        <v>35</v>
      </c>
    </row>
    <row r="32" spans="1:21">
      <c r="A32" s="369" t="s">
        <v>460</v>
      </c>
      <c r="B32" s="370"/>
      <c r="C32" s="44">
        <v>45828</v>
      </c>
      <c r="D32" s="45">
        <v>109</v>
      </c>
      <c r="E32" s="46"/>
      <c r="F32" s="63"/>
      <c r="G32" s="140"/>
      <c r="H32" s="44"/>
      <c r="I32" s="45"/>
      <c r="J32" s="46"/>
      <c r="K32" s="371"/>
      <c r="L32" s="372"/>
      <c r="M32" s="44"/>
      <c r="N32" s="45"/>
      <c r="O32" s="46"/>
      <c r="P32" s="367" t="s">
        <v>461</v>
      </c>
      <c r="Q32" s="368"/>
      <c r="R32" s="44">
        <v>46056</v>
      </c>
      <c r="S32" s="48">
        <v>115.2</v>
      </c>
      <c r="T32" s="61"/>
      <c r="U32" s="45">
        <f>SUM(D32+I32+N32+S32)</f>
        <v>224.2</v>
      </c>
    </row>
    <row r="33" spans="1:21">
      <c r="A33" s="213" t="s">
        <v>35</v>
      </c>
      <c r="B33" s="53"/>
      <c r="C33" s="44"/>
      <c r="D33" s="281"/>
      <c r="E33" s="46"/>
      <c r="F33" s="52"/>
      <c r="G33" s="59"/>
      <c r="H33" s="44"/>
      <c r="I33" s="45"/>
      <c r="J33" s="46"/>
      <c r="K33" s="71"/>
      <c r="L33" s="44"/>
      <c r="M33" s="44">
        <v>45985</v>
      </c>
      <c r="N33" s="45">
        <v>420</v>
      </c>
      <c r="O33" s="46"/>
      <c r="P33" s="64"/>
      <c r="Q33" s="71"/>
      <c r="R33" s="44"/>
      <c r="S33" s="48"/>
      <c r="T33" s="61"/>
      <c r="U33" s="45">
        <f t="shared" si="0"/>
        <v>420</v>
      </c>
    </row>
    <row r="34" spans="1:21">
      <c r="A34" s="65"/>
      <c r="B34" s="70"/>
      <c r="C34" s="44"/>
      <c r="D34" s="45"/>
      <c r="E34" s="66"/>
      <c r="F34" s="67"/>
      <c r="G34" s="141"/>
      <c r="H34" s="44"/>
      <c r="I34" s="45"/>
      <c r="J34" s="68"/>
      <c r="L34" s="229"/>
      <c r="M34" s="44"/>
      <c r="N34" s="62"/>
      <c r="O34" s="68"/>
      <c r="P34" s="64"/>
      <c r="Q34" s="71"/>
      <c r="R34" s="44"/>
      <c r="S34" s="48"/>
      <c r="T34" s="69"/>
      <c r="U34" s="45">
        <f t="shared" si="0"/>
        <v>0</v>
      </c>
    </row>
    <row r="35" spans="1:21" ht="12.75" customHeight="1">
      <c r="A35" s="371"/>
      <c r="B35" s="372"/>
      <c r="C35" s="44"/>
      <c r="D35" s="45"/>
      <c r="E35" s="66"/>
      <c r="F35" s="71"/>
      <c r="G35" s="142"/>
      <c r="H35" s="44"/>
      <c r="I35" s="45"/>
      <c r="J35" s="68"/>
      <c r="K35" s="371"/>
      <c r="L35" s="372"/>
      <c r="M35" s="44"/>
      <c r="N35" s="45"/>
      <c r="O35" s="68"/>
      <c r="P35" s="72"/>
      <c r="Q35" s="73"/>
      <c r="R35" s="44"/>
      <c r="S35" s="48"/>
      <c r="T35" s="69"/>
      <c r="U35" s="45">
        <f t="shared" si="0"/>
        <v>0</v>
      </c>
    </row>
    <row r="36" spans="1:21" ht="12.75" customHeight="1">
      <c r="A36" s="65"/>
      <c r="B36" s="70"/>
      <c r="C36" s="44"/>
      <c r="D36" s="64"/>
      <c r="E36" s="66"/>
      <c r="F36" s="71"/>
      <c r="G36" s="142"/>
      <c r="H36" s="44"/>
      <c r="I36" s="45"/>
      <c r="J36" s="68"/>
      <c r="K36" s="71"/>
      <c r="L36" s="71"/>
      <c r="M36" s="44"/>
      <c r="N36" s="45"/>
      <c r="O36" s="68"/>
      <c r="P36" s="73"/>
      <c r="Q36" s="73"/>
      <c r="R36" s="44"/>
      <c r="S36" s="48"/>
      <c r="T36" s="69"/>
      <c r="U36" s="45">
        <f>SUM(D36+I36+N36+S36)</f>
        <v>0</v>
      </c>
    </row>
    <row r="37" spans="1:21" ht="12.75" customHeight="1">
      <c r="A37" s="65"/>
      <c r="B37" s="70"/>
      <c r="C37" s="44"/>
      <c r="D37" s="64"/>
      <c r="E37" s="66"/>
      <c r="F37" s="71"/>
      <c r="G37" s="142"/>
      <c r="H37" s="44"/>
      <c r="I37" s="45"/>
      <c r="J37" s="68"/>
      <c r="K37" s="71"/>
      <c r="L37" s="71"/>
      <c r="M37" s="44"/>
      <c r="N37" s="45"/>
      <c r="O37" s="68"/>
      <c r="P37" s="73"/>
      <c r="Q37" s="73"/>
      <c r="R37" s="44"/>
      <c r="S37" s="48"/>
      <c r="T37" s="69"/>
      <c r="U37" s="45">
        <f>SUM(D37+I37+N37+S37)</f>
        <v>0</v>
      </c>
    </row>
    <row r="38" spans="1:21" ht="24.75">
      <c r="A38" s="65"/>
      <c r="B38" s="70"/>
      <c r="C38" s="44"/>
      <c r="D38" s="50"/>
      <c r="E38" s="66"/>
      <c r="F38" s="71"/>
      <c r="G38" s="142"/>
      <c r="H38" s="44"/>
      <c r="I38" s="45"/>
      <c r="J38" s="68"/>
      <c r="K38" s="71"/>
      <c r="L38" s="71"/>
      <c r="M38" s="44"/>
      <c r="N38" s="45"/>
      <c r="O38" s="68"/>
      <c r="P38" s="73"/>
      <c r="Q38" s="73"/>
      <c r="R38" s="136"/>
      <c r="S38" s="48"/>
      <c r="T38" s="69"/>
      <c r="U38" s="75" t="s">
        <v>154</v>
      </c>
    </row>
    <row r="39" spans="1:21">
      <c r="A39" s="70"/>
      <c r="B39" s="70"/>
      <c r="C39" s="44"/>
      <c r="D39" s="50"/>
      <c r="E39" s="66"/>
      <c r="F39" s="71"/>
      <c r="G39" s="142"/>
      <c r="H39" s="44"/>
      <c r="I39" s="45"/>
      <c r="J39" s="68"/>
      <c r="K39" s="71"/>
      <c r="L39" s="71"/>
      <c r="M39" s="44"/>
      <c r="N39" s="45"/>
      <c r="O39" s="68"/>
      <c r="P39" s="73"/>
      <c r="Q39" s="73"/>
      <c r="R39" s="44"/>
      <c r="S39" s="48"/>
      <c r="T39" s="69"/>
      <c r="U39" s="74">
        <f>SUM(U3:U37)</f>
        <v>139735.85</v>
      </c>
    </row>
    <row r="40" spans="1:21">
      <c r="A40" s="76"/>
      <c r="B40" s="76"/>
      <c r="C40" s="76" t="s">
        <v>11</v>
      </c>
      <c r="D40" s="77">
        <f>SUM(D3:D39)</f>
        <v>10847.91</v>
      </c>
      <c r="E40" s="78"/>
      <c r="F40" s="79"/>
      <c r="G40" s="143"/>
      <c r="H40" s="77" t="s">
        <v>11</v>
      </c>
      <c r="I40" s="77">
        <f>SUM(I3:I39)</f>
        <v>8278.82</v>
      </c>
      <c r="J40" s="80"/>
      <c r="K40" s="79"/>
      <c r="L40" s="79"/>
      <c r="M40" s="77" t="s">
        <v>11</v>
      </c>
      <c r="N40" s="77">
        <f>SUM(N3:N39)</f>
        <v>120421.69</v>
      </c>
      <c r="O40" s="80"/>
      <c r="P40" s="79"/>
      <c r="Q40" s="79"/>
      <c r="R40" s="77" t="s">
        <v>11</v>
      </c>
      <c r="S40" s="77">
        <f>SUM(S3:S39)</f>
        <v>187.43</v>
      </c>
      <c r="T40" s="81"/>
      <c r="U40" s="77">
        <f>SUM(D40+I40+N40+S40)</f>
        <v>139735.85</v>
      </c>
    </row>
    <row r="41" spans="1:21">
      <c r="A41" s="123"/>
      <c r="B41" s="123"/>
      <c r="C41" s="124"/>
      <c r="D41" s="125"/>
      <c r="E41" s="125"/>
      <c r="F41" s="123"/>
      <c r="G41" s="144"/>
      <c r="H41" s="124"/>
      <c r="I41" s="125"/>
      <c r="J41" s="125"/>
      <c r="K41" s="44"/>
      <c r="L41" s="230"/>
      <c r="M41" s="126"/>
      <c r="N41" s="127"/>
      <c r="O41" s="57"/>
      <c r="P41" s="57"/>
      <c r="Q41" s="127"/>
      <c r="R41" s="57"/>
      <c r="S41" s="57"/>
      <c r="T41" s="57"/>
      <c r="U41" s="57"/>
    </row>
  </sheetData>
  <mergeCells count="6">
    <mergeCell ref="P31:Q31"/>
    <mergeCell ref="A32:B32"/>
    <mergeCell ref="A35:B35"/>
    <mergeCell ref="K35:L35"/>
    <mergeCell ref="K32:L32"/>
    <mergeCell ref="P32:Q32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85" orientation="landscape" r:id="rId1"/>
  <headerFooter>
    <oddHeader>&amp;C&amp;"-,Bold"Llanarmon yn Ial Community Council  2025/2026
Income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29"/>
  <sheetViews>
    <sheetView tabSelected="1" view="pageLayout" zoomScaleNormal="100" workbookViewId="0">
      <selection activeCell="F6" sqref="F6"/>
    </sheetView>
  </sheetViews>
  <sheetFormatPr defaultColWidth="26.5703125" defaultRowHeight="15"/>
  <cols>
    <col min="1" max="1" width="23.7109375" style="19" customWidth="1"/>
    <col min="2" max="2" width="17" style="19" customWidth="1"/>
    <col min="3" max="3" width="23.7109375" style="19" customWidth="1"/>
    <col min="4" max="4" width="20.7109375" style="19" customWidth="1"/>
    <col min="5" max="5" width="23.7109375" style="19" customWidth="1"/>
    <col min="6" max="6" width="26.5703125" style="94"/>
    <col min="7" max="9" width="0" style="19" hidden="1" customWidth="1"/>
    <col min="10" max="16384" width="26.5703125" style="19"/>
  </cols>
  <sheetData>
    <row r="1" spans="1:8" ht="17.25" customHeight="1">
      <c r="A1" s="103" t="s">
        <v>73</v>
      </c>
      <c r="B1" s="103" t="s">
        <v>74</v>
      </c>
      <c r="C1" s="103" t="s">
        <v>125</v>
      </c>
      <c r="D1" s="103" t="s">
        <v>16</v>
      </c>
      <c r="E1" s="103"/>
      <c r="F1" s="102" t="s">
        <v>76</v>
      </c>
    </row>
    <row r="2" spans="1:8" ht="17.25" customHeight="1">
      <c r="A2" s="19" t="s">
        <v>507</v>
      </c>
      <c r="B2" s="19" t="s">
        <v>467</v>
      </c>
      <c r="C2" s="19" t="s">
        <v>107</v>
      </c>
      <c r="D2" s="128">
        <v>180</v>
      </c>
      <c r="E2" s="129"/>
      <c r="F2" s="56">
        <v>45748</v>
      </c>
    </row>
    <row r="3" spans="1:8" ht="17.25" customHeight="1">
      <c r="A3" s="19" t="s">
        <v>507</v>
      </c>
      <c r="B3" s="19" t="s">
        <v>467</v>
      </c>
      <c r="C3" s="19" t="s">
        <v>465</v>
      </c>
      <c r="D3" s="128">
        <v>60.71</v>
      </c>
      <c r="E3" s="129"/>
      <c r="F3" s="56">
        <v>45867</v>
      </c>
    </row>
    <row r="4" spans="1:8" ht="17.25" customHeight="1">
      <c r="A4" s="19">
        <v>60</v>
      </c>
      <c r="B4" s="260" t="s">
        <v>466</v>
      </c>
      <c r="C4" s="23" t="s">
        <v>126</v>
      </c>
      <c r="D4" s="160">
        <v>420</v>
      </c>
      <c r="F4" s="44">
        <v>45985</v>
      </c>
    </row>
    <row r="5" spans="1:8" ht="17.25" customHeight="1">
      <c r="A5" s="19">
        <v>61</v>
      </c>
      <c r="B5" s="19" t="s">
        <v>486</v>
      </c>
      <c r="C5" s="19" t="s">
        <v>485</v>
      </c>
      <c r="D5" s="128">
        <v>109</v>
      </c>
      <c r="F5" s="44">
        <v>45828</v>
      </c>
    </row>
    <row r="6" spans="1:8" ht="17.25" customHeight="1">
      <c r="A6" s="19">
        <v>62</v>
      </c>
      <c r="B6" s="19" t="s">
        <v>486</v>
      </c>
      <c r="C6" s="298" t="s">
        <v>487</v>
      </c>
      <c r="D6" s="299">
        <v>115.2</v>
      </c>
      <c r="F6" s="44">
        <v>46056</v>
      </c>
      <c r="G6" s="254"/>
      <c r="H6" s="254"/>
    </row>
    <row r="7" spans="1:8" ht="17.25" customHeight="1">
      <c r="A7" s="150"/>
      <c r="B7" s="16"/>
      <c r="C7" s="280"/>
      <c r="D7" s="253"/>
      <c r="E7" s="253"/>
      <c r="F7" s="253"/>
      <c r="G7" s="253"/>
      <c r="H7" s="253"/>
    </row>
    <row r="8" spans="1:8" ht="17.25" customHeight="1">
      <c r="A8" s="150"/>
      <c r="B8" s="16"/>
      <c r="C8" s="15"/>
      <c r="D8" s="15"/>
      <c r="E8" s="15"/>
      <c r="F8" s="15"/>
      <c r="G8" s="15"/>
      <c r="H8" s="15"/>
    </row>
    <row r="9" spans="1:8" ht="17.25" customHeight="1">
      <c r="A9" s="150"/>
      <c r="B9" s="16"/>
      <c r="C9" s="15"/>
      <c r="D9" s="15"/>
      <c r="E9" s="15"/>
      <c r="F9" s="15"/>
      <c r="G9" s="15"/>
      <c r="H9" s="15"/>
    </row>
    <row r="10" spans="1:8" ht="17.25" customHeight="1">
      <c r="A10" s="150"/>
      <c r="B10" s="16"/>
      <c r="C10" s="15"/>
      <c r="D10" s="15"/>
      <c r="E10" s="15"/>
      <c r="F10" s="15"/>
      <c r="G10" s="15"/>
      <c r="H10" s="15"/>
    </row>
    <row r="11" spans="1:8" ht="17.25" customHeight="1">
      <c r="A11" s="172"/>
      <c r="B11" s="26"/>
      <c r="C11" s="252"/>
      <c r="D11" s="252"/>
      <c r="E11" s="252"/>
      <c r="F11" s="252"/>
      <c r="G11" s="252"/>
      <c r="H11" s="252"/>
    </row>
    <row r="12" spans="1:8" ht="17.25" customHeight="1"/>
    <row r="13" spans="1:8" ht="17.25" customHeight="1"/>
    <row r="14" spans="1:8" ht="17.25" customHeight="1"/>
    <row r="15" spans="1:8" ht="17.25" customHeight="1"/>
    <row r="16" spans="1:8" ht="17.25" customHeight="1">
      <c r="A16" s="103" t="s">
        <v>124</v>
      </c>
      <c r="B16" s="103" t="s">
        <v>74</v>
      </c>
      <c r="C16" s="103" t="s">
        <v>75</v>
      </c>
      <c r="D16" s="103" t="s">
        <v>16</v>
      </c>
      <c r="E16" s="103"/>
      <c r="F16" s="102" t="s">
        <v>76</v>
      </c>
    </row>
    <row r="17" spans="1:6" ht="17.25" customHeight="1">
      <c r="A17" s="19" t="s">
        <v>468</v>
      </c>
      <c r="B17" s="50">
        <v>118</v>
      </c>
      <c r="C17" s="19" t="s">
        <v>469</v>
      </c>
      <c r="D17" s="45">
        <v>550</v>
      </c>
      <c r="E17" s="129"/>
      <c r="F17" s="44">
        <v>45753</v>
      </c>
    </row>
    <row r="18" spans="1:6" ht="17.25" customHeight="1">
      <c r="A18" s="19" t="s">
        <v>470</v>
      </c>
      <c r="B18" s="50">
        <v>119</v>
      </c>
      <c r="C18" s="19" t="s">
        <v>474</v>
      </c>
      <c r="D18" s="45">
        <v>195</v>
      </c>
      <c r="E18" s="129"/>
      <c r="F18" s="44">
        <v>45789</v>
      </c>
    </row>
    <row r="19" spans="1:6" ht="17.25" customHeight="1">
      <c r="A19" s="19" t="s">
        <v>471</v>
      </c>
      <c r="B19" s="50">
        <v>120</v>
      </c>
      <c r="C19" s="19" t="s">
        <v>475</v>
      </c>
      <c r="D19" s="45">
        <v>143</v>
      </c>
      <c r="E19" s="129"/>
      <c r="F19" s="44">
        <v>45790</v>
      </c>
    </row>
    <row r="20" spans="1:6" ht="17.25" customHeight="1">
      <c r="A20" s="19" t="s">
        <v>477</v>
      </c>
      <c r="B20" s="50">
        <v>124</v>
      </c>
      <c r="C20" s="19" t="s">
        <v>478</v>
      </c>
      <c r="D20" s="45">
        <v>46</v>
      </c>
      <c r="E20" s="129"/>
      <c r="F20" s="44">
        <v>45819</v>
      </c>
    </row>
    <row r="21" spans="1:6" ht="17.25" customHeight="1">
      <c r="A21" s="19" t="s">
        <v>473</v>
      </c>
      <c r="B21" s="50">
        <v>117</v>
      </c>
      <c r="C21" s="19" t="s">
        <v>476</v>
      </c>
      <c r="D21" s="45">
        <v>285</v>
      </c>
      <c r="E21" s="129"/>
      <c r="F21" s="44">
        <v>45825</v>
      </c>
    </row>
    <row r="22" spans="1:6" ht="17.25" customHeight="1">
      <c r="A22" s="19" t="s">
        <v>472</v>
      </c>
      <c r="B22" s="50">
        <v>121</v>
      </c>
      <c r="C22" s="19" t="s">
        <v>474</v>
      </c>
      <c r="D22" s="45">
        <v>288.5</v>
      </c>
      <c r="E22" s="129"/>
      <c r="F22" s="44">
        <v>45826</v>
      </c>
    </row>
    <row r="23" spans="1:6" ht="17.25" customHeight="1">
      <c r="A23" s="19" t="s">
        <v>479</v>
      </c>
      <c r="B23" s="50">
        <v>122</v>
      </c>
      <c r="C23" s="19" t="s">
        <v>474</v>
      </c>
      <c r="D23" s="45">
        <v>390</v>
      </c>
      <c r="E23" s="129"/>
      <c r="F23" s="44">
        <v>45826</v>
      </c>
    </row>
    <row r="24" spans="1:6" ht="17.25" customHeight="1">
      <c r="A24" s="19" t="s">
        <v>481</v>
      </c>
      <c r="B24" s="50">
        <v>123</v>
      </c>
      <c r="C24" s="19" t="s">
        <v>480</v>
      </c>
      <c r="D24" s="45">
        <v>143</v>
      </c>
      <c r="E24" s="129"/>
      <c r="F24" s="44">
        <v>45830</v>
      </c>
    </row>
    <row r="25" spans="1:6" ht="17.25" customHeight="1">
      <c r="A25" s="19" t="s">
        <v>483</v>
      </c>
      <c r="B25" s="50">
        <v>125</v>
      </c>
      <c r="C25" s="19" t="s">
        <v>484</v>
      </c>
      <c r="D25" s="45">
        <v>577.5</v>
      </c>
      <c r="E25" s="129"/>
      <c r="F25" s="44">
        <v>45954</v>
      </c>
    </row>
    <row r="26" spans="1:6" ht="17.25" customHeight="1">
      <c r="A26" s="19" t="s">
        <v>482</v>
      </c>
      <c r="B26" s="50">
        <v>126</v>
      </c>
      <c r="C26" s="19" t="s">
        <v>478</v>
      </c>
      <c r="D26" s="45">
        <v>143</v>
      </c>
      <c r="E26" s="129"/>
      <c r="F26" s="44">
        <v>45980</v>
      </c>
    </row>
    <row r="27" spans="1:6" s="224" customFormat="1" ht="17.25" customHeight="1">
      <c r="A27" s="19"/>
      <c r="B27" s="19"/>
      <c r="C27" s="19"/>
      <c r="D27" s="128"/>
      <c r="E27" s="129"/>
      <c r="F27" s="94"/>
    </row>
    <row r="28" spans="1:6" s="224" customFormat="1" ht="17.25" customHeight="1">
      <c r="A28" s="19"/>
      <c r="B28" s="19"/>
      <c r="C28" s="19"/>
      <c r="D28" s="128"/>
      <c r="E28" s="19"/>
      <c r="F28" s="94"/>
    </row>
    <row r="29" spans="1:6" s="224" customFormat="1" ht="17.25" customHeight="1">
      <c r="A29" s="19"/>
      <c r="D29" s="130"/>
      <c r="F29" s="94"/>
    </row>
  </sheetData>
  <printOptions gridLines="1"/>
  <pageMargins left="0.28999999999999998" right="0.25" top="0.75" bottom="0.75" header="0.3" footer="0.3"/>
  <pageSetup paperSize="9" orientation="landscape" horizontalDpi="4294967293" r:id="rId1"/>
  <headerFooter>
    <oddHeader xml:space="preserve">&amp;C&amp;"-,Bold"&amp;14Llanarmon yn Ial Community Council Receipts 2025/2026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Qtr1</vt:lpstr>
      <vt:lpstr>Qtr2</vt:lpstr>
      <vt:lpstr>Qtr3</vt:lpstr>
      <vt:lpstr>Qtr4</vt:lpstr>
      <vt:lpstr>Reconciliation</vt:lpstr>
      <vt:lpstr>Budget vs Actual</vt:lpstr>
      <vt:lpstr> Defib &amp; Fireworks 3981</vt:lpstr>
      <vt:lpstr>Income</vt:lpstr>
      <vt:lpstr>Receipts</vt:lpstr>
      <vt:lpstr>Reserve 7818 (OldFireworks) </vt:lpstr>
      <vt:lpstr>Lottery</vt:lpstr>
      <vt:lpstr>' Defib &amp; Fireworks 3981'!Print_Area</vt:lpstr>
      <vt:lpstr>'Qtr2'!Print_Area</vt:lpstr>
      <vt:lpstr>'Qtr3'!Print_Area</vt:lpstr>
      <vt:lpstr>Receipts!Print_Area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cp:lastPrinted>2026-05-03T16:13:36Z</cp:lastPrinted>
  <dcterms:created xsi:type="dcterms:W3CDTF">2020-04-28T13:24:37Z</dcterms:created>
  <dcterms:modified xsi:type="dcterms:W3CDTF">2026-05-03T17:13:09Z</dcterms:modified>
</cp:coreProperties>
</file>